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5120" windowHeight="15580" activeTab="0"/>
  </bookViews>
  <sheets>
    <sheet name="Marketing Budget Plan" sheetId="1" r:id="rId1"/>
    <sheet name="Budget Plan Chart" sheetId="2" r:id="rId2"/>
  </sheets>
  <definedNames>
    <definedName name="_xlnm.Print_Area" localSheetId="1">'Budget Plan Chart'!$A$1:$L$33</definedName>
    <definedName name="_xlnm.Print_Area" localSheetId="0">'Marketing Budget Plan'!$A$1:$E$98</definedName>
    <definedName name="_xlnm.Print_Titles" localSheetId="0">'Marketing Budget Plan'!$2:$2</definedName>
  </definedNames>
  <calcPr fullCalcOnLoad="1"/>
</workbook>
</file>

<file path=xl/sharedStrings.xml><?xml version="1.0" encoding="utf-8"?>
<sst xmlns="http://schemas.openxmlformats.org/spreadsheetml/2006/main" count="92" uniqueCount="83">
  <si>
    <t>Notes</t>
  </si>
  <si>
    <t>Audio/Visual Services</t>
  </si>
  <si>
    <t>Audio/Visual Services Subtotal</t>
  </si>
  <si>
    <t>Additional Costs</t>
  </si>
  <si>
    <t>Additional Costs Subtotal</t>
  </si>
  <si>
    <t>Giveaways</t>
  </si>
  <si>
    <t>Giveaway Subtotal</t>
  </si>
  <si>
    <t>Provided by venue (usually)</t>
  </si>
  <si>
    <t>Estimated
Subtotal</t>
  </si>
  <si>
    <t>List Services</t>
  </si>
  <si>
    <t>Event</t>
  </si>
  <si>
    <t>Research</t>
  </si>
  <si>
    <t>Communications</t>
  </si>
  <si>
    <t>Networking</t>
  </si>
  <si>
    <t>Promotions</t>
  </si>
  <si>
    <t>Advertising</t>
  </si>
  <si>
    <t>Public Relations</t>
  </si>
  <si>
    <t>Radio</t>
  </si>
  <si>
    <t>Mailings</t>
  </si>
  <si>
    <t>Postcards</t>
  </si>
  <si>
    <t>Billboards</t>
  </si>
  <si>
    <t>Sponsorships</t>
  </si>
  <si>
    <t>Category</t>
  </si>
  <si>
    <t>Marketing Budget Plan</t>
  </si>
  <si>
    <t>Meal Costs Subtotal</t>
  </si>
  <si>
    <t>List Service Costs Subtotal</t>
  </si>
  <si>
    <t>ESTIMATED MARKETING GRAND TOTAL</t>
  </si>
  <si>
    <t>Estimated
Cost per Unit</t>
  </si>
  <si>
    <t>&lt;Giveaway item description&gt;</t>
  </si>
  <si>
    <t>Number of attendees</t>
  </si>
  <si>
    <t>Bus sides</t>
  </si>
  <si>
    <t>Charity events</t>
  </si>
  <si>
    <t>Employee promotions</t>
  </si>
  <si>
    <t>Television</t>
  </si>
  <si>
    <t>Estimated
Quantity</t>
  </si>
  <si>
    <t>Research Costs Total</t>
  </si>
  <si>
    <t>Communications Costs Total</t>
  </si>
  <si>
    <t>Networking Costs Total</t>
  </si>
  <si>
    <t>Event Costs Total</t>
  </si>
  <si>
    <t>Promotions Costs Total</t>
  </si>
  <si>
    <t>Advertising Costs Total</t>
  </si>
  <si>
    <t>Public Relations Costs Total</t>
  </si>
  <si>
    <t>Event Price per Person</t>
  </si>
  <si>
    <t>Brochures (development and production)</t>
  </si>
  <si>
    <t>Newspapers</t>
  </si>
  <si>
    <t>&lt;Number of persons onsite&gt;</t>
  </si>
  <si>
    <t>Research firm fees</t>
  </si>
  <si>
    <t>Web research</t>
  </si>
  <si>
    <t>Independent research</t>
  </si>
  <si>
    <t>Other research</t>
  </si>
  <si>
    <t>Promotional brochures</t>
  </si>
  <si>
    <t>Web</t>
  </si>
  <si>
    <t>Memberships</t>
  </si>
  <si>
    <t>Affiliations</t>
  </si>
  <si>
    <t>Subscriptions</t>
  </si>
  <si>
    <t>Food</t>
  </si>
  <si>
    <t>Tax (10%)</t>
  </si>
  <si>
    <t>Food and beverage gratuity (20%)</t>
  </si>
  <si>
    <t>Valet services</t>
  </si>
  <si>
    <t>Entertainment #1</t>
  </si>
  <si>
    <t>Entertainment #2</t>
  </si>
  <si>
    <t>Other services</t>
  </si>
  <si>
    <t>Basic PA system and podium</t>
  </si>
  <si>
    <t>Screen</t>
  </si>
  <si>
    <t>XGA data/video projector rental</t>
  </si>
  <si>
    <t>Wireless mouse</t>
  </si>
  <si>
    <t>Power strips</t>
  </si>
  <si>
    <t>Extension cords</t>
  </si>
  <si>
    <t>Lavalier microphone</t>
  </si>
  <si>
    <t>Labor and AV technicians</t>
  </si>
  <si>
    <t>Tax (8.8%)</t>
  </si>
  <si>
    <t>Time &amp; Expense (T&amp;E)</t>
  </si>
  <si>
    <t>Company staff T&amp;E</t>
  </si>
  <si>
    <t>Customer testimonial T&amp;E</t>
  </si>
  <si>
    <t xml:space="preserve"> </t>
  </si>
  <si>
    <t>Giveaway #1</t>
  </si>
  <si>
    <t>Giveaway #2</t>
  </si>
  <si>
    <r>
      <t xml:space="preserve">Invitation 
</t>
    </r>
    <r>
      <rPr>
        <i/>
        <sz val="10"/>
        <color indexed="20"/>
        <rFont val="Tahoma"/>
        <family val="2"/>
      </rPr>
      <t>(printing and postage costs)</t>
    </r>
  </si>
  <si>
    <t>Product giveaways</t>
  </si>
  <si>
    <t>Product discounts</t>
  </si>
  <si>
    <t>Special offers</t>
  </si>
  <si>
    <t>fsdds</t>
  </si>
  <si>
    <r>
      <t xml:space="preserve">Meal </t>
    </r>
    <r>
      <rPr>
        <sz val="10"/>
        <rFont val="Tahoma"/>
        <family val="2"/>
      </rPr>
      <t>(breakfast, lunch, or dinner)</t>
    </r>
  </si>
</sst>
</file>

<file path=xl/styles.xml><?xml version="1.0" encoding="utf-8"?>
<styleSheet xmlns="http://schemas.openxmlformats.org/spreadsheetml/2006/main">
  <numFmts count="24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00_);_(&quot;$&quot;* \(#,##0.000\);_(&quot;$&quot;* &quot;-&quot;???_);_(@_)"/>
    <numFmt numFmtId="175" formatCode="&quot;$&quot;#,##0.00"/>
    <numFmt numFmtId="176" formatCode="&quot;$&quot;#,##0.000"/>
    <numFmt numFmtId="177" formatCode="#,##0.0"/>
    <numFmt numFmtId="178" formatCode="[$$-409]#,##0.00_);[Red]\([$$-409]#,##0.00\)"/>
    <numFmt numFmtId="179" formatCode="[$$-409]#,##0.00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0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0"/>
      <color indexed="20"/>
      <name val="Tahoma"/>
      <family val="2"/>
    </font>
    <font>
      <sz val="10"/>
      <color indexed="8"/>
      <name val="Tahoma"/>
      <family val="2"/>
    </font>
    <font>
      <b/>
      <sz val="10"/>
      <color indexed="20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i/>
      <sz val="10"/>
      <color indexed="20"/>
      <name val="Tahoma"/>
      <family val="2"/>
    </font>
    <font>
      <b/>
      <sz val="10"/>
      <color indexed="8"/>
      <name val="Tahoma"/>
      <family val="2"/>
    </font>
    <font>
      <sz val="9"/>
      <color indexed="20"/>
      <name val="Tahoma"/>
      <family val="2"/>
    </font>
    <font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8.5"/>
      <color indexed="8"/>
      <name val="Arial"/>
      <family val="0"/>
    </font>
    <font>
      <sz val="9.25"/>
      <color indexed="8"/>
      <name val="Arial"/>
      <family val="0"/>
    </font>
    <font>
      <b/>
      <sz val="22.25"/>
      <color indexed="8"/>
      <name val="Arial"/>
      <family val="0"/>
    </font>
    <font>
      <sz val="9.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" fontId="7" fillId="33" borderId="10" xfId="44" applyNumberFormat="1" applyFont="1" applyFill="1" applyBorder="1" applyAlignment="1">
      <alignment horizontal="center" vertical="center" wrapText="1"/>
    </xf>
    <xf numFmtId="175" fontId="7" fillId="33" borderId="10" xfId="44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5" fontId="11" fillId="0" borderId="0" xfId="44" applyNumberFormat="1" applyFont="1" applyFill="1" applyBorder="1" applyAlignment="1">
      <alignment horizontal="right" vertical="center" wrapText="1"/>
    </xf>
    <xf numFmtId="3" fontId="10" fillId="0" borderId="0" xfId="44" applyNumberFormat="1" applyFont="1" applyFill="1" applyBorder="1" applyAlignment="1">
      <alignment horizontal="center" vertical="center" wrapText="1"/>
    </xf>
    <xf numFmtId="3" fontId="11" fillId="0" borderId="0" xfId="4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75" fontId="5" fillId="0" borderId="0" xfId="44" applyNumberFormat="1" applyFont="1" applyFill="1" applyBorder="1" applyAlignment="1">
      <alignment horizontal="right" vertical="center" wrapText="1"/>
    </xf>
    <xf numFmtId="175" fontId="6" fillId="0" borderId="0" xfId="44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5" fillId="0" borderId="0" xfId="4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175" fontId="6" fillId="34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75" fontId="6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3" fontId="12" fillId="0" borderId="0" xfId="44" applyNumberFormat="1" applyFont="1" applyFill="1" applyBorder="1" applyAlignment="1">
      <alignment horizontal="center" vertical="center" wrapText="1"/>
    </xf>
    <xf numFmtId="175" fontId="6" fillId="33" borderId="0" xfId="44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44" applyNumberFormat="1" applyFont="1" applyFill="1" applyBorder="1" applyAlignment="1">
      <alignment horizontal="center" vertical="center" wrapText="1"/>
    </xf>
    <xf numFmtId="175" fontId="7" fillId="0" borderId="0" xfId="44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44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3" fontId="6" fillId="34" borderId="11" xfId="0" applyNumberFormat="1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 wrapText="1"/>
    </xf>
    <xf numFmtId="175" fontId="13" fillId="34" borderId="11" xfId="44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vertical="center" wrapText="1"/>
    </xf>
    <xf numFmtId="3" fontId="9" fillId="0" borderId="0" xfId="44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3" fontId="9" fillId="34" borderId="11" xfId="44" applyNumberFormat="1" applyFont="1" applyFill="1" applyBorder="1" applyAlignment="1">
      <alignment horizontal="center" vertical="center" wrapText="1"/>
    </xf>
    <xf numFmtId="175" fontId="9" fillId="34" borderId="11" xfId="44" applyNumberFormat="1" applyFont="1" applyFill="1" applyBorder="1" applyAlignment="1">
      <alignment horizontal="right" vertical="center" wrapText="1"/>
    </xf>
    <xf numFmtId="1" fontId="9" fillId="34" borderId="11" xfId="44" applyNumberFormat="1" applyFont="1" applyFill="1" applyBorder="1" applyAlignment="1">
      <alignment horizontal="center" vertical="center" wrapText="1"/>
    </xf>
    <xf numFmtId="175" fontId="9" fillId="34" borderId="11" xfId="4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9" fillId="34" borderId="11" xfId="0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horizontal="center" vertical="center"/>
    </xf>
    <xf numFmtId="175" fontId="13" fillId="34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175" fontId="15" fillId="34" borderId="12" xfId="0" applyNumberFormat="1" applyFont="1" applyFill="1" applyBorder="1" applyAlignment="1">
      <alignment horizontal="right" vertical="center"/>
    </xf>
    <xf numFmtId="175" fontId="15" fillId="34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9" fontId="6" fillId="0" borderId="0" xfId="44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 indent="1"/>
    </xf>
    <xf numFmtId="175" fontId="11" fillId="33" borderId="10" xfId="44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175" fontId="17" fillId="0" borderId="0" xfId="44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17" fillId="33" borderId="10" xfId="44" applyNumberFormat="1" applyFont="1" applyFill="1" applyBorder="1" applyAlignment="1">
      <alignment horizontal="center" vertical="center" wrapText="1"/>
    </xf>
    <xf numFmtId="3" fontId="17" fillId="0" borderId="0" xfId="44" applyNumberFormat="1" applyFont="1" applyFill="1" applyBorder="1" applyAlignment="1">
      <alignment horizontal="center" vertical="center" wrapText="1"/>
    </xf>
    <xf numFmtId="175" fontId="11" fillId="0" borderId="0" xfId="44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169" fontId="6" fillId="0" borderId="0" xfId="44" applyFont="1" applyFill="1" applyBorder="1" applyAlignment="1">
      <alignment horizontal="right" vertical="center" wrapText="1"/>
    </xf>
    <xf numFmtId="0" fontId="5" fillId="36" borderId="14" xfId="0" applyFont="1" applyFill="1" applyBorder="1" applyAlignment="1">
      <alignment horizontal="left" vertical="center" wrapText="1" indent="3"/>
    </xf>
    <xf numFmtId="3" fontId="5" fillId="36" borderId="14" xfId="44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6" fillId="36" borderId="14" xfId="44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69" fontId="5" fillId="0" borderId="0" xfId="44" applyFont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 indent="3"/>
    </xf>
    <xf numFmtId="3" fontId="5" fillId="36" borderId="0" xfId="44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3"/>
    </xf>
    <xf numFmtId="175" fontId="5" fillId="0" borderId="0" xfId="44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indent="1"/>
    </xf>
    <xf numFmtId="3" fontId="17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178" fontId="10" fillId="0" borderId="0" xfId="44" applyNumberFormat="1" applyFont="1" applyFill="1" applyBorder="1" applyAlignment="1">
      <alignment horizontal="right" vertical="center" wrapText="1"/>
    </xf>
    <xf numFmtId="178" fontId="11" fillId="33" borderId="0" xfId="44" applyNumberFormat="1" applyFont="1" applyFill="1" applyBorder="1" applyAlignment="1">
      <alignment horizontal="right" vertical="center" wrapText="1"/>
    </xf>
    <xf numFmtId="178" fontId="11" fillId="0" borderId="0" xfId="44" applyNumberFormat="1" applyFont="1" applyFill="1" applyBorder="1" applyAlignment="1">
      <alignment horizontal="right" vertical="center" wrapText="1"/>
    </xf>
    <xf numFmtId="178" fontId="11" fillId="33" borderId="10" xfId="44" applyNumberFormat="1" applyFont="1" applyFill="1" applyBorder="1" applyAlignment="1">
      <alignment horizontal="right" vertical="center" wrapText="1"/>
    </xf>
    <xf numFmtId="178" fontId="17" fillId="33" borderId="16" xfId="44" applyNumberFormat="1" applyFont="1" applyFill="1" applyBorder="1" applyAlignment="1">
      <alignment horizontal="right" vertical="center" wrapText="1"/>
    </xf>
    <xf numFmtId="179" fontId="10" fillId="0" borderId="0" xfId="44" applyNumberFormat="1" applyFont="1" applyFill="1" applyBorder="1" applyAlignment="1">
      <alignment horizontal="right" vertical="center" wrapText="1"/>
    </xf>
    <xf numFmtId="179" fontId="11" fillId="33" borderId="0" xfId="44" applyNumberFormat="1" applyFont="1" applyFill="1" applyBorder="1" applyAlignment="1">
      <alignment horizontal="right" vertical="center" wrapText="1"/>
    </xf>
    <xf numFmtId="179" fontId="12" fillId="0" borderId="0" xfId="44" applyNumberFormat="1" applyFont="1" applyFill="1" applyBorder="1" applyAlignment="1">
      <alignment horizontal="right" vertical="center" wrapText="1"/>
    </xf>
    <xf numFmtId="179" fontId="12" fillId="33" borderId="0" xfId="44" applyNumberFormat="1" applyFont="1" applyFill="1" applyBorder="1" applyAlignment="1">
      <alignment horizontal="right" vertical="center" wrapText="1"/>
    </xf>
    <xf numFmtId="179" fontId="11" fillId="33" borderId="10" xfId="44" applyNumberFormat="1" applyFont="1" applyFill="1" applyBorder="1" applyAlignment="1">
      <alignment horizontal="right" vertical="center" wrapText="1"/>
    </xf>
    <xf numFmtId="179" fontId="17" fillId="33" borderId="16" xfId="44" applyNumberFormat="1" applyFont="1" applyFill="1" applyBorder="1" applyAlignment="1">
      <alignment horizontal="right" vertical="center" wrapText="1"/>
    </xf>
    <xf numFmtId="179" fontId="11" fillId="0" borderId="0" xfId="44" applyNumberFormat="1" applyFont="1" applyFill="1" applyBorder="1" applyAlignment="1">
      <alignment horizontal="right" vertical="center" wrapText="1"/>
    </xf>
    <xf numFmtId="179" fontId="6" fillId="33" borderId="0" xfId="44" applyNumberFormat="1" applyFont="1" applyFill="1" applyBorder="1" applyAlignment="1">
      <alignment horizontal="right" vertical="center" wrapText="1"/>
    </xf>
    <xf numFmtId="179" fontId="5" fillId="36" borderId="14" xfId="44" applyNumberFormat="1" applyFont="1" applyFill="1" applyBorder="1" applyAlignment="1">
      <alignment horizontal="right" vertical="center" wrapText="1"/>
    </xf>
    <xf numFmtId="179" fontId="6" fillId="36" borderId="17" xfId="0" applyNumberFormat="1" applyFont="1" applyFill="1" applyBorder="1" applyAlignment="1">
      <alignment horizontal="right" vertical="center"/>
    </xf>
    <xf numFmtId="179" fontId="6" fillId="36" borderId="14" xfId="44" applyNumberFormat="1" applyFont="1" applyFill="1" applyBorder="1" applyAlignment="1">
      <alignment horizontal="right" vertical="center" wrapText="1"/>
    </xf>
    <xf numFmtId="179" fontId="6" fillId="36" borderId="18" xfId="0" applyNumberFormat="1" applyFont="1" applyFill="1" applyBorder="1" applyAlignment="1">
      <alignment horizontal="right" vertical="center"/>
    </xf>
    <xf numFmtId="179" fontId="6" fillId="36" borderId="0" xfId="44" applyNumberFormat="1" applyFont="1" applyFill="1" applyBorder="1" applyAlignment="1">
      <alignment horizontal="right" vertical="center" wrapText="1"/>
    </xf>
    <xf numFmtId="179" fontId="6" fillId="36" borderId="19" xfId="0" applyNumberFormat="1" applyFont="1" applyFill="1" applyBorder="1" applyAlignment="1">
      <alignment horizontal="right" vertical="center"/>
    </xf>
    <xf numFmtId="179" fontId="17" fillId="33" borderId="10" xfId="44" applyNumberFormat="1" applyFont="1" applyFill="1" applyBorder="1" applyAlignment="1">
      <alignment horizontal="right" vertical="center" wrapText="1"/>
    </xf>
    <xf numFmtId="179" fontId="10" fillId="0" borderId="0" xfId="0" applyNumberFormat="1" applyFont="1" applyBorder="1" applyAlignment="1">
      <alignment horizontal="right" vertical="center"/>
    </xf>
    <xf numFmtId="179" fontId="11" fillId="33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33" borderId="10" xfId="0" applyNumberFormat="1" applyFont="1" applyFill="1" applyBorder="1" applyAlignment="1">
      <alignment horizontal="right" vertical="center"/>
    </xf>
    <xf numFmtId="179" fontId="17" fillId="33" borderId="1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  <xf numFmtId="0" fontId="15" fillId="34" borderId="20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Marketing Budget Plan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3335"/>
          <c:w val="0.2445"/>
          <c:h val="0.46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4600A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('Marketing Budget Plan'!$A$4,'Marketing Budget Plan'!$A$12,'Marketing Budget Plan'!$A$20,'Marketing Budget Plan'!$A$27,'Marketing Budget Plan'!$A$70,'Marketing Budget Plan'!$A$77,'Marketing Budget Plan'!$A$89)</c:f>
              <c:strCache>
                <c:ptCount val="7"/>
                <c:pt idx="0">
                  <c:v>Research</c:v>
                </c:pt>
                <c:pt idx="1">
                  <c:v>Communications</c:v>
                </c:pt>
                <c:pt idx="2">
                  <c:v>Networking</c:v>
                </c:pt>
                <c:pt idx="3">
                  <c:v>Event</c:v>
                </c:pt>
                <c:pt idx="4">
                  <c:v>Promotions</c:v>
                </c:pt>
                <c:pt idx="5">
                  <c:v>Advertising</c:v>
                </c:pt>
                <c:pt idx="6">
                  <c:v>Public Relations</c:v>
                </c:pt>
              </c:strCache>
            </c:strRef>
          </c:cat>
          <c:val>
            <c:numRef>
              <c:f>('Marketing Budget Plan'!$D$10,'Marketing Budget Plan'!$D$18,'Marketing Budget Plan'!$D$25,'Marketing Budget Plan'!$D$66,'Marketing Budget Plan'!$D$75,'Marketing Budget Plan'!$D$87,'Marketing Budget Plan'!$D$95)</c:f>
              <c:numCache>
                <c:ptCount val="7"/>
                <c:pt idx="0">
                  <c:v>7100</c:v>
                </c:pt>
                <c:pt idx="1">
                  <c:v>25650</c:v>
                </c:pt>
                <c:pt idx="2">
                  <c:v>254</c:v>
                </c:pt>
                <c:pt idx="3">
                  <c:v>6515.416</c:v>
                </c:pt>
                <c:pt idx="4">
                  <c:v>1800</c:v>
                </c:pt>
                <c:pt idx="5">
                  <c:v>7007</c:v>
                </c:pt>
                <c:pt idx="6">
                  <c:v>3200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13"/>
          <c:w val="0.1527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11</xdr:col>
      <xdr:colOff>333375</xdr:colOff>
      <xdr:row>24</xdr:row>
      <xdr:rowOff>9525</xdr:rowOff>
    </xdr:to>
    <xdr:graphicFrame>
      <xdr:nvGraphicFramePr>
        <xdr:cNvPr id="1" name="Chart 7"/>
        <xdr:cNvGraphicFramePr/>
      </xdr:nvGraphicFramePr>
      <xdr:xfrm>
        <a:off x="47625" y="247650"/>
        <a:ext cx="67818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101"/>
  <sheetViews>
    <sheetView tabSelected="1" zoomScale="190" zoomScaleNormal="190" workbookViewId="0" topLeftCell="B1">
      <pane ySplit="2" topLeftCell="BM9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35.00390625" style="1" customWidth="1"/>
    <col min="2" max="2" width="13.28125" style="33" customWidth="1"/>
    <col min="3" max="3" width="16.421875" style="34" customWidth="1"/>
    <col min="4" max="4" width="15.140625" style="34" customWidth="1"/>
    <col min="5" max="5" width="32.421875" style="1" customWidth="1"/>
    <col min="6" max="16384" width="9.140625" style="1" customWidth="1"/>
  </cols>
  <sheetData>
    <row r="1" spans="1:5" ht="24.75" customHeight="1">
      <c r="A1" s="55" t="s">
        <v>23</v>
      </c>
      <c r="B1" s="56"/>
      <c r="C1" s="56"/>
      <c r="D1" s="56"/>
      <c r="E1" s="56"/>
    </row>
    <row r="2" spans="1:5" s="6" customFormat="1" ht="33" customHeight="1" thickBot="1">
      <c r="A2" s="2" t="s">
        <v>22</v>
      </c>
      <c r="B2" s="3" t="s">
        <v>34</v>
      </c>
      <c r="C2" s="4" t="s">
        <v>27</v>
      </c>
      <c r="D2" s="4" t="s">
        <v>8</v>
      </c>
      <c r="E2" s="5" t="s">
        <v>0</v>
      </c>
    </row>
    <row r="3" spans="1:5" s="40" customFormat="1" ht="7.5" customHeight="1" thickBot="1">
      <c r="A3" s="41"/>
      <c r="B3" s="42"/>
      <c r="C3" s="43"/>
      <c r="D3" s="43"/>
      <c r="E3" s="76"/>
    </row>
    <row r="4" spans="1:5" s="7" customFormat="1" ht="13.5" customHeight="1">
      <c r="A4" s="48" t="s">
        <v>11</v>
      </c>
      <c r="B4" s="59"/>
      <c r="C4" s="60"/>
      <c r="D4" s="60"/>
      <c r="E4" s="75" t="s">
        <v>81</v>
      </c>
    </row>
    <row r="5" spans="1:5" s="8" customFormat="1" ht="13.5" customHeight="1">
      <c r="A5" s="35" t="s">
        <v>46</v>
      </c>
      <c r="B5" s="10">
        <v>2</v>
      </c>
      <c r="C5" s="112">
        <v>2300</v>
      </c>
      <c r="D5" s="113">
        <f>SUM(B5*C5)</f>
        <v>4600</v>
      </c>
      <c r="E5" s="13"/>
    </row>
    <row r="6" spans="1:5" s="7" customFormat="1" ht="13.5" customHeight="1">
      <c r="A6" s="35" t="s">
        <v>47</v>
      </c>
      <c r="B6" s="10">
        <v>1</v>
      </c>
      <c r="C6" s="112">
        <v>1100</v>
      </c>
      <c r="D6" s="113">
        <f>SUM(B6*C6)</f>
        <v>1100</v>
      </c>
      <c r="E6" s="13"/>
    </row>
    <row r="7" spans="1:5" s="7" customFormat="1" ht="13.5" customHeight="1">
      <c r="A7" s="35" t="s">
        <v>48</v>
      </c>
      <c r="B7" s="10">
        <v>3</v>
      </c>
      <c r="C7" s="112">
        <v>300</v>
      </c>
      <c r="D7" s="113">
        <f>SUM(B7*C7)</f>
        <v>900</v>
      </c>
      <c r="E7" s="13"/>
    </row>
    <row r="8" spans="1:5" s="7" customFormat="1" ht="13.5" customHeight="1">
      <c r="A8" s="35" t="s">
        <v>49</v>
      </c>
      <c r="B8" s="10">
        <v>2</v>
      </c>
      <c r="C8" s="112">
        <v>250</v>
      </c>
      <c r="D8" s="113">
        <f>SUM(B8*C8)</f>
        <v>500</v>
      </c>
      <c r="E8" s="13"/>
    </row>
    <row r="9" spans="1:5" s="7" customFormat="1" ht="13.5" customHeight="1">
      <c r="A9" s="36"/>
      <c r="B9" s="11"/>
      <c r="C9" s="114"/>
      <c r="D9" s="113"/>
      <c r="E9" s="13"/>
    </row>
    <row r="10" spans="1:5" s="6" customFormat="1" ht="13.5" customHeight="1" thickBot="1">
      <c r="A10" s="82" t="s">
        <v>35</v>
      </c>
      <c r="B10" s="87"/>
      <c r="C10" s="115"/>
      <c r="D10" s="116">
        <f>SUM(D5:D9)</f>
        <v>7100</v>
      </c>
      <c r="E10" s="78"/>
    </row>
    <row r="11" spans="1:5" s="40" customFormat="1" ht="7.5" customHeight="1" thickBot="1">
      <c r="A11" s="84"/>
      <c r="B11" s="88"/>
      <c r="C11" s="9"/>
      <c r="D11" s="85"/>
      <c r="E11" s="86"/>
    </row>
    <row r="12" spans="1:5" s="7" customFormat="1" ht="13.5" customHeight="1">
      <c r="A12" s="48" t="s">
        <v>12</v>
      </c>
      <c r="B12" s="57"/>
      <c r="C12" s="58"/>
      <c r="D12" s="58"/>
      <c r="E12" s="70"/>
    </row>
    <row r="13" spans="1:5" s="7" customFormat="1" ht="13.5" customHeight="1">
      <c r="A13" s="35" t="s">
        <v>50</v>
      </c>
      <c r="B13" s="10">
        <v>5000</v>
      </c>
      <c r="C13" s="117">
        <v>0.15</v>
      </c>
      <c r="D13" s="118">
        <f>SUM(B13*C13)</f>
        <v>750</v>
      </c>
      <c r="E13" s="13"/>
    </row>
    <row r="14" spans="1:5" s="7" customFormat="1" ht="13.5" customHeight="1">
      <c r="A14" s="35" t="s">
        <v>33</v>
      </c>
      <c r="B14" s="10">
        <v>5</v>
      </c>
      <c r="C14" s="117">
        <v>4000</v>
      </c>
      <c r="D14" s="118">
        <f>SUM(B14*C14)</f>
        <v>20000</v>
      </c>
      <c r="E14" s="13"/>
    </row>
    <row r="15" spans="1:5" s="7" customFormat="1" ht="13.5" customHeight="1">
      <c r="A15" s="35" t="s">
        <v>17</v>
      </c>
      <c r="B15" s="10">
        <v>13</v>
      </c>
      <c r="C15" s="117">
        <v>350</v>
      </c>
      <c r="D15" s="118">
        <f>SUM(B15*C15)</f>
        <v>4550</v>
      </c>
      <c r="E15" s="13"/>
    </row>
    <row r="16" spans="1:5" s="7" customFormat="1" ht="13.5" customHeight="1">
      <c r="A16" s="35" t="s">
        <v>51</v>
      </c>
      <c r="B16" s="10">
        <v>1</v>
      </c>
      <c r="C16" s="117">
        <v>350</v>
      </c>
      <c r="D16" s="118">
        <f>SUM(B16*C16)</f>
        <v>350</v>
      </c>
      <c r="E16" s="13"/>
    </row>
    <row r="17" spans="1:5" s="7" customFormat="1" ht="13.5" customHeight="1">
      <c r="A17" s="36"/>
      <c r="B17" s="37"/>
      <c r="C17" s="119"/>
      <c r="D17" s="120"/>
      <c r="E17" s="13" t="s">
        <v>74</v>
      </c>
    </row>
    <row r="18" spans="1:5" s="7" customFormat="1" ht="13.5" customHeight="1" thickBot="1">
      <c r="A18" s="82" t="s">
        <v>36</v>
      </c>
      <c r="B18" s="87"/>
      <c r="C18" s="121"/>
      <c r="D18" s="122">
        <f>SUM(D13:D17)</f>
        <v>25650</v>
      </c>
      <c r="E18" s="79"/>
    </row>
    <row r="19" spans="1:5" s="8" customFormat="1" ht="7.5" customHeight="1" thickBot="1">
      <c r="A19" s="84"/>
      <c r="B19" s="88"/>
      <c r="C19" s="9"/>
      <c r="D19" s="85"/>
      <c r="E19" s="86"/>
    </row>
    <row r="20" spans="1:5" s="7" customFormat="1" ht="13.5" customHeight="1">
      <c r="A20" s="48" t="s">
        <v>13</v>
      </c>
      <c r="B20" s="57"/>
      <c r="C20" s="58"/>
      <c r="D20" s="58"/>
      <c r="E20" s="70"/>
    </row>
    <row r="21" spans="1:5" s="7" customFormat="1" ht="13.5" customHeight="1">
      <c r="A21" s="35" t="s">
        <v>52</v>
      </c>
      <c r="B21" s="10">
        <v>3</v>
      </c>
      <c r="C21" s="117">
        <v>50</v>
      </c>
      <c r="D21" s="118">
        <f>SUM(B21*C21)</f>
        <v>150</v>
      </c>
      <c r="E21" s="13"/>
    </row>
    <row r="22" spans="1:5" s="7" customFormat="1" ht="13.5" customHeight="1">
      <c r="A22" s="35" t="s">
        <v>53</v>
      </c>
      <c r="B22" s="10">
        <v>2</v>
      </c>
      <c r="C22" s="117">
        <v>20</v>
      </c>
      <c r="D22" s="118">
        <f>SUM(B22*C22)</f>
        <v>40</v>
      </c>
      <c r="E22" s="13"/>
    </row>
    <row r="23" spans="1:5" s="7" customFormat="1" ht="13.5" customHeight="1">
      <c r="A23" s="35" t="s">
        <v>54</v>
      </c>
      <c r="B23" s="10">
        <v>2</v>
      </c>
      <c r="C23" s="117">
        <v>32</v>
      </c>
      <c r="D23" s="118">
        <f>SUM(B23*C23)</f>
        <v>64</v>
      </c>
      <c r="E23" s="13"/>
    </row>
    <row r="24" spans="1:5" s="7" customFormat="1" ht="13.5" customHeight="1">
      <c r="A24" s="36"/>
      <c r="B24" s="11"/>
      <c r="C24" s="123"/>
      <c r="D24" s="118"/>
      <c r="E24" s="13"/>
    </row>
    <row r="25" spans="1:5" s="6" customFormat="1" ht="13.5" customHeight="1" thickBot="1">
      <c r="A25" s="82" t="s">
        <v>37</v>
      </c>
      <c r="B25" s="87"/>
      <c r="C25" s="121"/>
      <c r="D25" s="122">
        <f>SUM(D21:D24)</f>
        <v>254</v>
      </c>
      <c r="E25" s="79"/>
    </row>
    <row r="26" spans="1:5" s="40" customFormat="1" ht="7.5" customHeight="1" thickBot="1">
      <c r="A26" s="84"/>
      <c r="B26" s="88"/>
      <c r="C26" s="89"/>
      <c r="D26" s="85"/>
      <c r="E26" s="86"/>
    </row>
    <row r="27" spans="1:5" s="7" customFormat="1" ht="13.5" customHeight="1">
      <c r="A27" s="48" t="s">
        <v>10</v>
      </c>
      <c r="B27" s="49"/>
      <c r="C27" s="50"/>
      <c r="D27" s="51"/>
      <c r="E27" s="72"/>
    </row>
    <row r="28" spans="1:5" s="7" customFormat="1" ht="12.75">
      <c r="A28" s="90" t="s">
        <v>29</v>
      </c>
      <c r="B28" s="22">
        <v>50</v>
      </c>
      <c r="C28" s="13"/>
      <c r="D28" s="15"/>
      <c r="E28" s="12"/>
    </row>
    <row r="29" spans="1:5" s="6" customFormat="1" ht="12.75">
      <c r="A29" s="91" t="s">
        <v>82</v>
      </c>
      <c r="B29" s="22"/>
      <c r="C29" s="92"/>
      <c r="D29" s="12"/>
      <c r="E29" s="46"/>
    </row>
    <row r="30" spans="1:5" s="7" customFormat="1" ht="12.75">
      <c r="A30" s="44" t="s">
        <v>55</v>
      </c>
      <c r="B30" s="37"/>
      <c r="C30" s="117">
        <v>23</v>
      </c>
      <c r="D30" s="124">
        <f>C30*B28</f>
        <v>1150</v>
      </c>
      <c r="E30" s="46"/>
    </row>
    <row r="31" spans="1:6" s="17" customFormat="1" ht="12.75" customHeight="1">
      <c r="A31" s="44" t="s">
        <v>56</v>
      </c>
      <c r="B31" s="39"/>
      <c r="C31" s="117">
        <f>SUM(C29:C30)*0.1</f>
        <v>2.3000000000000003</v>
      </c>
      <c r="D31" s="124">
        <f>C31*B28</f>
        <v>115.00000000000001</v>
      </c>
      <c r="E31" s="80"/>
      <c r="F31" s="16"/>
    </row>
    <row r="32" spans="1:6" s="19" customFormat="1" ht="13.5" customHeight="1">
      <c r="A32" s="44" t="s">
        <v>57</v>
      </c>
      <c r="B32" s="39"/>
      <c r="C32" s="117">
        <f>SUM(C29:C31)*(0.2)</f>
        <v>5.0600000000000005</v>
      </c>
      <c r="D32" s="124">
        <f>C32*B28</f>
        <v>253.00000000000003</v>
      </c>
      <c r="E32" s="80"/>
      <c r="F32" s="18"/>
    </row>
    <row r="33" spans="1:5" ht="13.5" customHeight="1">
      <c r="A33" s="93" t="s">
        <v>24</v>
      </c>
      <c r="B33" s="94"/>
      <c r="C33" s="125"/>
      <c r="D33" s="126">
        <f>SUM(D30:D32)</f>
        <v>1518</v>
      </c>
      <c r="E33" s="81"/>
    </row>
    <row r="34" spans="1:5" ht="7.5" customHeight="1">
      <c r="A34" s="95"/>
      <c r="B34" s="22"/>
      <c r="C34" s="14"/>
      <c r="D34" s="14"/>
      <c r="E34" s="46"/>
    </row>
    <row r="35" spans="1:5" s="45" customFormat="1" ht="12.75">
      <c r="A35" s="91" t="s">
        <v>9</v>
      </c>
      <c r="B35" s="22"/>
      <c r="C35" s="14"/>
      <c r="D35" s="14"/>
      <c r="E35" s="46"/>
    </row>
    <row r="36" spans="1:5" ht="12.75">
      <c r="A36" s="44" t="s">
        <v>58</v>
      </c>
      <c r="B36" s="10">
        <v>1</v>
      </c>
      <c r="C36" s="117">
        <v>300</v>
      </c>
      <c r="D36" s="124">
        <f>SUM(B36*C36)</f>
        <v>300</v>
      </c>
      <c r="E36" s="46"/>
    </row>
    <row r="37" spans="1:5" ht="12.75">
      <c r="A37" s="44" t="s">
        <v>59</v>
      </c>
      <c r="B37" s="10">
        <v>1</v>
      </c>
      <c r="C37" s="117">
        <v>800</v>
      </c>
      <c r="D37" s="124">
        <f>SUM(B37*C37)</f>
        <v>800</v>
      </c>
      <c r="E37" s="46"/>
    </row>
    <row r="38" spans="1:5" ht="12.75">
      <c r="A38" s="44" t="s">
        <v>60</v>
      </c>
      <c r="B38" s="10">
        <v>1</v>
      </c>
      <c r="C38" s="117">
        <v>1200</v>
      </c>
      <c r="D38" s="124">
        <f>SUM(B38*C38)</f>
        <v>1200</v>
      </c>
      <c r="E38" s="46"/>
    </row>
    <row r="39" spans="1:5" ht="12.75">
      <c r="A39" s="44" t="s">
        <v>61</v>
      </c>
      <c r="B39" s="10">
        <v>1</v>
      </c>
      <c r="C39" s="117">
        <v>200</v>
      </c>
      <c r="D39" s="124">
        <f>SUM(B39*C39)</f>
        <v>200</v>
      </c>
      <c r="E39" s="46"/>
    </row>
    <row r="40" spans="1:5" s="45" customFormat="1" ht="13.5" customHeight="1">
      <c r="A40" s="93" t="s">
        <v>25</v>
      </c>
      <c r="B40" s="96"/>
      <c r="C40" s="127"/>
      <c r="D40" s="128">
        <f>SUM(D36:D39)</f>
        <v>2500</v>
      </c>
      <c r="E40" s="81"/>
    </row>
    <row r="41" spans="1:5" ht="7.5" customHeight="1">
      <c r="A41" s="20"/>
      <c r="B41" s="47"/>
      <c r="C41" s="15"/>
      <c r="D41" s="15"/>
      <c r="E41" s="46"/>
    </row>
    <row r="42" spans="1:5" s="45" customFormat="1" ht="12.75">
      <c r="A42" s="91" t="s">
        <v>1</v>
      </c>
      <c r="B42" s="22"/>
      <c r="C42" s="14"/>
      <c r="D42" s="14"/>
      <c r="E42" s="46"/>
    </row>
    <row r="43" spans="1:5" ht="12.75">
      <c r="A43" s="44" t="s">
        <v>62</v>
      </c>
      <c r="B43" s="10">
        <v>1</v>
      </c>
      <c r="C43" s="117">
        <v>0</v>
      </c>
      <c r="D43" s="124">
        <f aca="true" t="shared" si="0" ref="D43:D50">C43*B43</f>
        <v>0</v>
      </c>
      <c r="E43" s="46" t="s">
        <v>7</v>
      </c>
    </row>
    <row r="44" spans="1:5" ht="12.75">
      <c r="A44" s="44" t="s">
        <v>63</v>
      </c>
      <c r="B44" s="10">
        <v>1</v>
      </c>
      <c r="C44" s="117">
        <v>0</v>
      </c>
      <c r="D44" s="124">
        <f t="shared" si="0"/>
        <v>0</v>
      </c>
      <c r="E44" s="46" t="s">
        <v>7</v>
      </c>
    </row>
    <row r="45" spans="1:5" ht="12.75">
      <c r="A45" s="44" t="s">
        <v>64</v>
      </c>
      <c r="B45" s="10">
        <v>1</v>
      </c>
      <c r="C45" s="117">
        <v>45</v>
      </c>
      <c r="D45" s="124">
        <f t="shared" si="0"/>
        <v>45</v>
      </c>
      <c r="E45" s="46"/>
    </row>
    <row r="46" spans="1:5" ht="12.75">
      <c r="A46" s="44" t="s">
        <v>65</v>
      </c>
      <c r="B46" s="10">
        <v>1</v>
      </c>
      <c r="C46" s="117">
        <v>12</v>
      </c>
      <c r="D46" s="124">
        <f t="shared" si="0"/>
        <v>12</v>
      </c>
      <c r="E46" s="46"/>
    </row>
    <row r="47" spans="1:5" ht="12.75">
      <c r="A47" s="44" t="s">
        <v>66</v>
      </c>
      <c r="B47" s="10">
        <v>1</v>
      </c>
      <c r="C47" s="117">
        <v>0</v>
      </c>
      <c r="D47" s="124">
        <f t="shared" si="0"/>
        <v>0</v>
      </c>
      <c r="E47" s="46" t="s">
        <v>7</v>
      </c>
    </row>
    <row r="48" spans="1:5" ht="12.75">
      <c r="A48" s="44" t="s">
        <v>67</v>
      </c>
      <c r="B48" s="10">
        <v>1</v>
      </c>
      <c r="C48" s="117">
        <v>0</v>
      </c>
      <c r="D48" s="124">
        <f t="shared" si="0"/>
        <v>0</v>
      </c>
      <c r="E48" s="46" t="s">
        <v>7</v>
      </c>
    </row>
    <row r="49" spans="1:5" ht="12.75">
      <c r="A49" s="44" t="s">
        <v>68</v>
      </c>
      <c r="B49" s="10">
        <v>1</v>
      </c>
      <c r="C49" s="117">
        <v>0</v>
      </c>
      <c r="D49" s="124">
        <f t="shared" si="0"/>
        <v>0</v>
      </c>
      <c r="E49" s="46" t="s">
        <v>7</v>
      </c>
    </row>
    <row r="50" spans="1:5" ht="12.75">
      <c r="A50" s="44" t="s">
        <v>69</v>
      </c>
      <c r="B50" s="10">
        <v>1</v>
      </c>
      <c r="C50" s="117">
        <v>300</v>
      </c>
      <c r="D50" s="124">
        <f t="shared" si="0"/>
        <v>300</v>
      </c>
      <c r="E50" s="46"/>
    </row>
    <row r="51" spans="1:5" ht="12.75">
      <c r="A51" s="44" t="s">
        <v>70</v>
      </c>
      <c r="B51" s="37"/>
      <c r="C51" s="117">
        <f>SUM(C43:C50)*(0.088)</f>
        <v>31.415999999999997</v>
      </c>
      <c r="D51" s="124">
        <f>SUM(D43:D50)*(0.088)</f>
        <v>31.415999999999997</v>
      </c>
      <c r="E51" s="46"/>
    </row>
    <row r="52" spans="1:5" ht="12.75">
      <c r="A52" s="93" t="s">
        <v>2</v>
      </c>
      <c r="B52" s="94"/>
      <c r="C52" s="127"/>
      <c r="D52" s="128">
        <f>SUM(D43:D51)</f>
        <v>388.416</v>
      </c>
      <c r="E52" s="81"/>
    </row>
    <row r="53" spans="1:5" ht="7.5" customHeight="1">
      <c r="A53" s="95"/>
      <c r="B53" s="22"/>
      <c r="C53" s="15"/>
      <c r="D53" s="15"/>
      <c r="E53" s="46"/>
    </row>
    <row r="54" spans="1:5" ht="12.75">
      <c r="A54" s="91" t="s">
        <v>3</v>
      </c>
      <c r="B54" s="22"/>
      <c r="C54" s="14"/>
      <c r="D54" s="14"/>
      <c r="E54" s="46"/>
    </row>
    <row r="55" spans="1:5" s="21" customFormat="1" ht="30" customHeight="1">
      <c r="A55" s="52" t="s">
        <v>77</v>
      </c>
      <c r="B55" s="37"/>
      <c r="C55" s="117">
        <v>834</v>
      </c>
      <c r="D55" s="124">
        <f>C55</f>
        <v>834</v>
      </c>
      <c r="E55" s="13"/>
    </row>
    <row r="56" spans="1:5" s="21" customFormat="1" ht="12.75">
      <c r="A56" s="52" t="s">
        <v>71</v>
      </c>
      <c r="B56" s="37"/>
      <c r="C56" s="117">
        <v>600</v>
      </c>
      <c r="D56" s="124">
        <f>C56</f>
        <v>600</v>
      </c>
      <c r="E56" s="13"/>
    </row>
    <row r="57" spans="1:5" s="21" customFormat="1" ht="12.75">
      <c r="A57" s="52" t="s">
        <v>72</v>
      </c>
      <c r="B57" s="37" t="s">
        <v>74</v>
      </c>
      <c r="C57" s="117">
        <v>200</v>
      </c>
      <c r="D57" s="124">
        <f>C57</f>
        <v>200</v>
      </c>
      <c r="E57" s="13" t="s">
        <v>45</v>
      </c>
    </row>
    <row r="58" spans="1:5" s="21" customFormat="1" ht="12.75">
      <c r="A58" s="52" t="s">
        <v>73</v>
      </c>
      <c r="B58" s="37"/>
      <c r="C58" s="117">
        <v>100</v>
      </c>
      <c r="D58" s="124">
        <f>C58</f>
        <v>100</v>
      </c>
      <c r="E58" s="13"/>
    </row>
    <row r="59" spans="1:5" s="45" customFormat="1" ht="12.75">
      <c r="A59" s="93" t="s">
        <v>4</v>
      </c>
      <c r="B59" s="94"/>
      <c r="C59" s="125"/>
      <c r="D59" s="126">
        <f>SUM(D55:D58)</f>
        <v>1734</v>
      </c>
      <c r="E59" s="81"/>
    </row>
    <row r="60" spans="1:6" s="53" customFormat="1" ht="7.5" customHeight="1">
      <c r="A60" s="95"/>
      <c r="B60" s="97"/>
      <c r="C60" s="98"/>
      <c r="D60" s="15"/>
      <c r="E60" s="99"/>
      <c r="F60" s="45"/>
    </row>
    <row r="61" spans="1:5" ht="12.75">
      <c r="A61" s="91" t="s">
        <v>5</v>
      </c>
      <c r="B61" s="54">
        <v>0</v>
      </c>
      <c r="C61" s="15"/>
      <c r="D61" s="38"/>
      <c r="E61" s="46"/>
    </row>
    <row r="62" spans="1:5" ht="12.75">
      <c r="A62" s="52" t="s">
        <v>75</v>
      </c>
      <c r="B62" s="10">
        <v>25</v>
      </c>
      <c r="C62" s="117">
        <v>10</v>
      </c>
      <c r="D62" s="124">
        <f>C62*B62</f>
        <v>250</v>
      </c>
      <c r="E62" s="13" t="s">
        <v>28</v>
      </c>
    </row>
    <row r="63" spans="1:5" ht="12.75">
      <c r="A63" s="52" t="s">
        <v>76</v>
      </c>
      <c r="B63" s="10">
        <v>25</v>
      </c>
      <c r="C63" s="117">
        <v>5</v>
      </c>
      <c r="D63" s="124">
        <f>C63*B63</f>
        <v>125</v>
      </c>
      <c r="E63" s="13" t="s">
        <v>28</v>
      </c>
    </row>
    <row r="64" spans="1:5" s="45" customFormat="1" ht="12.75">
      <c r="A64" s="100" t="s">
        <v>6</v>
      </c>
      <c r="B64" s="101"/>
      <c r="C64" s="129"/>
      <c r="D64" s="130">
        <f>SUM(D62:D63)</f>
        <v>375</v>
      </c>
      <c r="E64" s="46"/>
    </row>
    <row r="65" spans="1:5" ht="7.5" customHeight="1">
      <c r="A65" s="20"/>
      <c r="B65" s="22"/>
      <c r="C65" s="15"/>
      <c r="D65" s="31"/>
      <c r="E65" s="46"/>
    </row>
    <row r="66" spans="1:5" s="61" customFormat="1" ht="15.75" customHeight="1" thickBot="1">
      <c r="A66" s="102" t="s">
        <v>38</v>
      </c>
      <c r="B66" s="87"/>
      <c r="C66" s="83"/>
      <c r="D66" s="131">
        <f>SUM(D33+D40+D52+D59+D64)</f>
        <v>6515.416</v>
      </c>
      <c r="E66" s="77"/>
    </row>
    <row r="67" spans="1:5" s="21" customFormat="1" ht="7.5" customHeight="1">
      <c r="A67" s="103"/>
      <c r="B67" s="22"/>
      <c r="C67" s="15"/>
      <c r="D67" s="15"/>
      <c r="E67" s="13"/>
    </row>
    <row r="68" spans="1:5" ht="12.75">
      <c r="A68" s="104" t="s">
        <v>42</v>
      </c>
      <c r="B68" s="105">
        <f>D66/B28</f>
        <v>130.30832</v>
      </c>
      <c r="C68" s="14"/>
      <c r="D68" s="14"/>
      <c r="E68" s="46"/>
    </row>
    <row r="69" spans="1:5" ht="13.5" thickBot="1">
      <c r="A69" s="23"/>
      <c r="B69" s="24"/>
      <c r="C69" s="25"/>
      <c r="D69" s="25"/>
      <c r="E69" s="71"/>
    </row>
    <row r="70" spans="1:5" ht="12.75">
      <c r="A70" s="64" t="s">
        <v>14</v>
      </c>
      <c r="B70" s="65"/>
      <c r="C70" s="66"/>
      <c r="D70" s="66"/>
      <c r="E70" s="72"/>
    </row>
    <row r="71" spans="1:5" ht="12.75">
      <c r="A71" s="63" t="s">
        <v>78</v>
      </c>
      <c r="B71" s="26">
        <v>50</v>
      </c>
      <c r="C71" s="132">
        <v>8</v>
      </c>
      <c r="D71" s="133">
        <f>SUM(B71*C71)</f>
        <v>400</v>
      </c>
      <c r="E71" s="73"/>
    </row>
    <row r="72" spans="1:5" ht="12.75">
      <c r="A72" s="63" t="s">
        <v>79</v>
      </c>
      <c r="B72" s="26">
        <v>300</v>
      </c>
      <c r="C72" s="132">
        <v>3</v>
      </c>
      <c r="D72" s="133">
        <f>SUM(B72*C72)</f>
        <v>900</v>
      </c>
      <c r="E72" s="73"/>
    </row>
    <row r="73" spans="1:5" ht="12.75">
      <c r="A73" s="63" t="s">
        <v>80</v>
      </c>
      <c r="B73" s="26">
        <v>200</v>
      </c>
      <c r="C73" s="132">
        <v>2.5</v>
      </c>
      <c r="D73" s="133">
        <f>SUM(B73*C73)</f>
        <v>500</v>
      </c>
      <c r="E73" s="73"/>
    </row>
    <row r="74" spans="1:5" ht="12.75">
      <c r="A74" s="23"/>
      <c r="B74" s="28"/>
      <c r="C74" s="134"/>
      <c r="D74" s="133"/>
      <c r="E74" s="73"/>
    </row>
    <row r="75" spans="1:5" s="45" customFormat="1" ht="17.25" customHeight="1" thickBot="1">
      <c r="A75" s="106" t="s">
        <v>39</v>
      </c>
      <c r="B75" s="107"/>
      <c r="C75" s="135"/>
      <c r="D75" s="136">
        <f>SUM(D71:D74)</f>
        <v>1800</v>
      </c>
      <c r="E75" s="108"/>
    </row>
    <row r="76" spans="1:5" ht="7.5" customHeight="1" thickBot="1">
      <c r="A76" s="23"/>
      <c r="B76" s="24"/>
      <c r="C76" s="25"/>
      <c r="D76" s="25"/>
      <c r="E76" s="71"/>
    </row>
    <row r="77" spans="1:5" ht="12.75">
      <c r="A77" s="64" t="s">
        <v>15</v>
      </c>
      <c r="B77" s="65"/>
      <c r="C77" s="66"/>
      <c r="D77" s="66"/>
      <c r="E77" s="72"/>
    </row>
    <row r="78" spans="1:5" ht="12.75">
      <c r="A78" s="67" t="s">
        <v>43</v>
      </c>
      <c r="B78" s="26">
        <v>5000</v>
      </c>
      <c r="C78" s="137">
        <v>0.15</v>
      </c>
      <c r="D78" s="133">
        <f>SUM(B78*C78)</f>
        <v>750</v>
      </c>
      <c r="E78" s="74"/>
    </row>
    <row r="79" spans="1:5" ht="12.75">
      <c r="A79" s="67" t="s">
        <v>18</v>
      </c>
      <c r="B79" s="26">
        <v>15000</v>
      </c>
      <c r="C79" s="137">
        <v>0.04</v>
      </c>
      <c r="D79" s="133">
        <f aca="true" t="shared" si="1" ref="D79:D85">SUM(B79*C79)</f>
        <v>600</v>
      </c>
      <c r="E79" s="74"/>
    </row>
    <row r="80" spans="1:5" ht="12.75">
      <c r="A80" s="67" t="s">
        <v>19</v>
      </c>
      <c r="B80" s="26">
        <v>15000</v>
      </c>
      <c r="C80" s="137">
        <v>0.03</v>
      </c>
      <c r="D80" s="133">
        <f t="shared" si="1"/>
        <v>450</v>
      </c>
      <c r="E80" s="74"/>
    </row>
    <row r="81" spans="1:5" ht="12.75">
      <c r="A81" s="67" t="s">
        <v>33</v>
      </c>
      <c r="B81" s="26">
        <v>2</v>
      </c>
      <c r="C81" s="137">
        <v>600</v>
      </c>
      <c r="D81" s="133">
        <f t="shared" si="1"/>
        <v>1200</v>
      </c>
      <c r="E81" s="74"/>
    </row>
    <row r="82" spans="1:5" ht="12.75">
      <c r="A82" s="63" t="s">
        <v>17</v>
      </c>
      <c r="B82" s="26">
        <v>4</v>
      </c>
      <c r="C82" s="132">
        <v>300</v>
      </c>
      <c r="D82" s="133">
        <f t="shared" si="1"/>
        <v>1200</v>
      </c>
      <c r="E82" s="73"/>
    </row>
    <row r="83" spans="1:5" ht="12.75">
      <c r="A83" s="63" t="s">
        <v>44</v>
      </c>
      <c r="B83" s="26">
        <v>6</v>
      </c>
      <c r="C83" s="132">
        <v>220</v>
      </c>
      <c r="D83" s="133">
        <f t="shared" si="1"/>
        <v>1320</v>
      </c>
      <c r="E83" s="73"/>
    </row>
    <row r="84" spans="1:5" ht="12.75">
      <c r="A84" s="63" t="s">
        <v>20</v>
      </c>
      <c r="B84" s="26">
        <v>2</v>
      </c>
      <c r="C84" s="132">
        <v>556</v>
      </c>
      <c r="D84" s="133">
        <f t="shared" si="1"/>
        <v>1112</v>
      </c>
      <c r="E84" s="73"/>
    </row>
    <row r="85" spans="1:5" ht="12.75">
      <c r="A85" s="63" t="s">
        <v>30</v>
      </c>
      <c r="B85" s="26">
        <v>3</v>
      </c>
      <c r="C85" s="132">
        <v>125</v>
      </c>
      <c r="D85" s="133">
        <f t="shared" si="1"/>
        <v>375</v>
      </c>
      <c r="E85" s="73"/>
    </row>
    <row r="86" spans="1:5" ht="12.75">
      <c r="A86" s="27"/>
      <c r="B86" s="24"/>
      <c r="C86" s="138"/>
      <c r="D86" s="139"/>
      <c r="E86" s="71"/>
    </row>
    <row r="87" spans="1:5" s="45" customFormat="1" ht="17.25" customHeight="1" thickBot="1">
      <c r="A87" s="106" t="s">
        <v>40</v>
      </c>
      <c r="B87" s="107"/>
      <c r="C87" s="135"/>
      <c r="D87" s="136">
        <f>SUM(D78:D86)</f>
        <v>7007</v>
      </c>
      <c r="E87" s="108"/>
    </row>
    <row r="88" spans="1:5" ht="12.75" customHeight="1">
      <c r="A88" s="27"/>
      <c r="B88" s="24"/>
      <c r="C88" s="25"/>
      <c r="D88" s="25"/>
      <c r="E88" s="71"/>
    </row>
    <row r="89" spans="1:5" ht="12.75">
      <c r="A89" s="62" t="s">
        <v>16</v>
      </c>
      <c r="B89" s="29"/>
      <c r="C89" s="30"/>
      <c r="D89" s="30"/>
      <c r="E89" s="72"/>
    </row>
    <row r="90" spans="1:5" ht="12.75">
      <c r="A90" s="63" t="s">
        <v>31</v>
      </c>
      <c r="B90" s="26">
        <v>3</v>
      </c>
      <c r="C90" s="132">
        <v>200</v>
      </c>
      <c r="D90" s="133">
        <f>SUM(B90*C90)</f>
        <v>600</v>
      </c>
      <c r="E90" s="73"/>
    </row>
    <row r="91" spans="1:5" ht="12.75">
      <c r="A91" s="63" t="s">
        <v>15</v>
      </c>
      <c r="B91" s="26">
        <v>4</v>
      </c>
      <c r="C91" s="132">
        <v>200</v>
      </c>
      <c r="D91" s="133">
        <f>SUM(B91*C91)</f>
        <v>800</v>
      </c>
      <c r="E91" s="73"/>
    </row>
    <row r="92" spans="1:5" ht="12.75">
      <c r="A92" s="63" t="s">
        <v>32</v>
      </c>
      <c r="B92" s="26">
        <v>6</v>
      </c>
      <c r="C92" s="132">
        <v>200</v>
      </c>
      <c r="D92" s="133">
        <f>SUM(B92*C92)</f>
        <v>1200</v>
      </c>
      <c r="E92" s="73"/>
    </row>
    <row r="93" spans="1:5" ht="12.75">
      <c r="A93" s="63" t="s">
        <v>21</v>
      </c>
      <c r="B93" s="26">
        <v>3</v>
      </c>
      <c r="C93" s="132">
        <v>200</v>
      </c>
      <c r="D93" s="133">
        <f>SUM(B93*C93)</f>
        <v>600</v>
      </c>
      <c r="E93" s="73"/>
    </row>
    <row r="94" spans="1:5" ht="12.75">
      <c r="A94" s="27"/>
      <c r="B94" s="28"/>
      <c r="C94" s="134"/>
      <c r="D94" s="133"/>
      <c r="E94" s="73"/>
    </row>
    <row r="95" spans="1:5" s="45" customFormat="1" ht="17.25" customHeight="1" thickBot="1">
      <c r="A95" s="109" t="s">
        <v>41</v>
      </c>
      <c r="B95" s="110"/>
      <c r="C95" s="135"/>
      <c r="D95" s="136">
        <f>SUM(D90:D94)</f>
        <v>3200</v>
      </c>
      <c r="E95" s="108"/>
    </row>
    <row r="96" spans="1:5" ht="13.5" thickBot="1">
      <c r="A96" s="23"/>
      <c r="B96" s="32"/>
      <c r="C96" s="25"/>
      <c r="D96" s="25"/>
      <c r="E96" s="71"/>
    </row>
    <row r="97" spans="1:5" ht="24.75" customHeight="1" thickBot="1" thickTop="1">
      <c r="A97" s="140" t="s">
        <v>26</v>
      </c>
      <c r="B97" s="141"/>
      <c r="C97" s="68"/>
      <c r="D97" s="69">
        <f>SUM(D10+D18+D25+D66+D75+D87+D95)</f>
        <v>51526.416</v>
      </c>
      <c r="E97" s="111"/>
    </row>
    <row r="98" ht="13.5" thickTop="1">
      <c r="A98" s="23"/>
    </row>
    <row r="99" ht="12.75">
      <c r="A99" s="23"/>
    </row>
    <row r="101" ht="12.75">
      <c r="D101" s="25"/>
    </row>
  </sheetData>
  <sheetProtection/>
  <mergeCells count="1">
    <mergeCell ref="A97:B97"/>
  </mergeCells>
  <printOptions/>
  <pageMargins left="1.2" right="0.25" top="0.36" bottom="0.33" header="0.17" footer="0.17"/>
  <pageSetup horizontalDpi="300" verticalDpi="300" orientation="landscape" scale="90"/>
  <headerFooter alignWithMargins="0">
    <oddHeader>&amp;C&amp;A</oddHeader>
    <oddFooter>&amp;LConfidential &amp; Proprietary&amp;R&amp;8Page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A1"/>
  <sheetViews>
    <sheetView workbookViewId="0" topLeftCell="A2">
      <selection activeCell="C25" sqref="C25"/>
    </sheetView>
  </sheetViews>
  <sheetFormatPr defaultColWidth="8.8515625" defaultRowHeight="12.75"/>
  <sheetData/>
  <sheetProtection/>
  <printOptions/>
  <pageMargins left="1.28" right="0.75" top="1.39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2004-09-15T17:44:51Z</cp:lastPrinted>
  <dcterms:created xsi:type="dcterms:W3CDTF">2002-03-19T21:41:08Z</dcterms:created>
  <dcterms:modified xsi:type="dcterms:W3CDTF">2014-01-03T06:13:19Z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