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195" windowHeight="9720" activeTab="0"/>
  </bookViews>
  <sheets>
    <sheet name="Gradebook" sheetId="1" r:id="rId1"/>
    <sheet name="Names" sheetId="2" r:id="rId2"/>
    <sheet name="Grades" sheetId="3" r:id="rId3"/>
    <sheet name="TermsOfUse" sheetId="4" r:id="rId4"/>
  </sheets>
  <definedNames>
    <definedName name="displayID">'Names'!$I$3</definedName>
    <definedName name="_xlnm.Print_Area" localSheetId="0">'Gradebook'!$A$1:$T$45</definedName>
    <definedName name="_xlnm.Print_Area" localSheetId="2">'Grades'!$A$1:$J$36</definedName>
    <definedName name="_xlnm.Print_Area" localSheetId="1">'Names'!$A$1:$H$109</definedName>
    <definedName name="_xlnm.Print_Area" localSheetId="3">'TermsOfUse'!$A$1:$A$33</definedName>
    <definedName name="_xlnm.Print_Titles" localSheetId="0">'Gradebook'!$6:$10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<sst xmlns="http://schemas.openxmlformats.org/spreadsheetml/2006/main" count="142" uniqueCount="119">
  <si>
    <t>Gradebook</t>
  </si>
  <si>
    <t>Assignments</t>
  </si>
  <si>
    <t>HW 1</t>
  </si>
  <si>
    <t>HW 2</t>
  </si>
  <si>
    <t>HW 3</t>
  </si>
  <si>
    <t>HW 4</t>
  </si>
  <si>
    <t>Exam 1</t>
  </si>
  <si>
    <t>Final</t>
  </si>
  <si>
    <t>HW 5</t>
  </si>
  <si>
    <t>HW 6</t>
  </si>
  <si>
    <t>HW 7</t>
  </si>
  <si>
    <t>HW 8</t>
  </si>
  <si>
    <t>Total</t>
  </si>
  <si>
    <t>Points:</t>
  </si>
  <si>
    <t>Jill</t>
  </si>
  <si>
    <t>Bob</t>
  </si>
  <si>
    <t>Sue</t>
  </si>
  <si>
    <t>Sally</t>
  </si>
  <si>
    <t>%</t>
  </si>
  <si>
    <t>A+</t>
  </si>
  <si>
    <t>A</t>
  </si>
  <si>
    <t>A-</t>
  </si>
  <si>
    <t>B+</t>
  </si>
  <si>
    <t>B</t>
  </si>
  <si>
    <t>Grade</t>
  </si>
  <si>
    <t>B-</t>
  </si>
  <si>
    <t>C+</t>
  </si>
  <si>
    <t>C</t>
  </si>
  <si>
    <t>C-</t>
  </si>
  <si>
    <t>D+</t>
  </si>
  <si>
    <t>D</t>
  </si>
  <si>
    <t>D-</t>
  </si>
  <si>
    <t>F</t>
  </si>
  <si>
    <t>Frequency</t>
  </si>
  <si>
    <t>[Course Name]</t>
  </si>
  <si>
    <t>[Instructor]</t>
  </si>
  <si>
    <t>[Room/Time]</t>
  </si>
  <si>
    <t>The purpose of this worksheet is to allow you to assign an ID to each student so that</t>
  </si>
  <si>
    <t>Name</t>
  </si>
  <si>
    <t>ID</t>
  </si>
  <si>
    <t>Jon</t>
  </si>
  <si>
    <t>Ted</t>
  </si>
  <si>
    <t>Mag</t>
  </si>
  <si>
    <t>Jim</t>
  </si>
  <si>
    <t>Jan</t>
  </si>
  <si>
    <t>Todd</t>
  </si>
  <si>
    <t>Tim</t>
  </si>
  <si>
    <t>Jake</t>
  </si>
  <si>
    <t>Sam</t>
  </si>
  <si>
    <t>Betty</t>
  </si>
  <si>
    <t>Maria</t>
  </si>
  <si>
    <t>Max</t>
  </si>
  <si>
    <t>Kate</t>
  </si>
  <si>
    <t>To add rows, copy an existing row and then insert it above this line.</t>
  </si>
  <si>
    <t>DisplayID</t>
  </si>
  <si>
    <t>© 2009 Vertex42 LLC</t>
  </si>
  <si>
    <t>is A&gt;=90, 80&lt;=B&lt;90, 70&lt;=C&lt;80, 60&lt;=D&lt;70, F&lt;60, with plus (+) and minus (-) used for the upper</t>
  </si>
  <si>
    <t>http://www.vertex42.com/ExcelTemplates/gradebook.html</t>
  </si>
  <si>
    <t>Class Avg:</t>
  </si>
  <si>
    <t>Class Avg %:</t>
  </si>
  <si>
    <t>Student</t>
  </si>
  <si>
    <t>Minimums</t>
  </si>
  <si>
    <t>Grading Scale</t>
  </si>
  <si>
    <t>when the grades are displayed, only the ID is shown. This provides some degree of privacy</t>
  </si>
  <si>
    <t>but is not a perfect method. The order that you place the names in the table below will be</t>
  </si>
  <si>
    <t>started entering grades into the Gradebook.</t>
  </si>
  <si>
    <t>HW 9</t>
  </si>
  <si>
    <t>HW 10</t>
  </si>
  <si>
    <t>HW 11</t>
  </si>
  <si>
    <t>[42]</t>
  </si>
  <si>
    <t>the order they appear in the Gradebook. To randomize the names, you can assign random</t>
  </si>
  <si>
    <t xml:space="preserve">IDs and then sort by ID. Do not change the order of the names after you have started </t>
  </si>
  <si>
    <t>Extra Credit</t>
  </si>
  <si>
    <t>StDev:</t>
  </si>
  <si>
    <t>Median:</t>
  </si>
  <si>
    <t>Exam 2</t>
  </si>
  <si>
    <t>Class Average (Mean)</t>
  </si>
  <si>
    <t>Mean:</t>
  </si>
  <si>
    <t>Percentiles</t>
  </si>
  <si>
    <t>Percentile</t>
  </si>
  <si>
    <t>p</t>
  </si>
  <si>
    <t>Students:</t>
  </si>
  <si>
    <t>HELP</t>
  </si>
  <si>
    <t>(the 50th percentile)</t>
  </si>
  <si>
    <t>or lower end of the range. For convenience, the table is set up to calculate the plus and minus grade</t>
  </si>
  <si>
    <t>"90% of the students scored less than …"</t>
  </si>
  <si>
    <t>This worksheet is for assigning letter grades based on a percentage scale. A typical percentage scale</t>
  </si>
  <si>
    <t>minimums, but you can manually enter these values instead. For the Gradebook to work correctly, the</t>
  </si>
  <si>
    <t>Grading Scale below must remain ordered from lowest to highest.</t>
  </si>
  <si>
    <t>E</t>
  </si>
  <si>
    <t>Master List of Names</t>
  </si>
  <si>
    <t>Terms of Use</t>
  </si>
  <si>
    <t>© 2009 Vertex42 LLC. All rights reserved.</t>
  </si>
  <si>
    <t>Limited Use Policy</t>
  </si>
  <si>
    <t>placed on a public server such as the internet.</t>
  </si>
  <si>
    <t xml:space="preserve">You may not remove or alter any logo, trademark, copyright, hyperlink, disclaimer, terms of use, or </t>
  </si>
  <si>
    <t>or other proprietary notices within the software.</t>
  </si>
  <si>
    <t>No Warranties</t>
  </si>
  <si>
    <t>THE SOFTWARE AND ANY RELATED DOCUMENTATION ARE PROVIDED TO YOU "AS IS."</t>
  </si>
  <si>
    <t>VERTEX42, LLC MAKES NO WARRANTIES, EXPRESS OR IMPLIED, AND EXPRESSLY DISCLAIMS ALL</t>
  </si>
  <si>
    <t>REPRESENTATIONS, ORAL OR WRITTEN, TERMS, CONDITIONS, AND WARRANTIES, INCLUDING BUT NOT</t>
  </si>
  <si>
    <t>LIMITED TO, IMPLIED WARRANTIES OF MERCHANTABILITY, FITNESS FOR A PARTICULAR PURPOSE, AND</t>
  </si>
  <si>
    <t>NONINFRINGEMENT. WITHOUT LIMITING THE ABOVE YOU ACCEPT THAT THE SOFTWARE MAY NOT MEET</t>
  </si>
  <si>
    <t>YOUR REQUIREMENTS, OPERATE ERROR FREE, OR IDENTIFY ANY OR ALL ERRORS OR PROBLEMS, OR DO</t>
  </si>
  <si>
    <t>SO ACCURATELY. This Agreement does not affect any statutory rights you may have as a consumer.</t>
  </si>
  <si>
    <t>Limitation of Liability</t>
  </si>
  <si>
    <t>IN NO EVENT SHALL VERTEX42, LLC BE LIABLE TO YOU, FOR ANY DAMAGES, INCLUDING ANY LOST PROFITS,</t>
  </si>
  <si>
    <t>LOST SAVINGS, OR ANY OTHER DIRECT, INDIRECT, SPECIAL, INCIDENTAL, OR CONSEQUENTIAL DAMAGES</t>
  </si>
  <si>
    <t>ARISING FROM THE USE OR THE INABILITY TO USE THE SOFTWARE (EVEN IF WE OR AN AUTHORIZED DEALER</t>
  </si>
  <si>
    <t>OR DISTRIBUTOR HAS BEEN ADVISED OF THE POSSIBILITY OF THESE DAMAGES), OR ANY MISTAKES AND</t>
  </si>
  <si>
    <t xml:space="preserve">NEGLIGENCE IN DEVELOPING THIS SOFTWARE, OR FOR ANY CLAIM BY ANY OTHER PARTY. THE </t>
  </si>
  <si>
    <t xml:space="preserve">ORGANIZATION, BUSINESS, OR PERSON USING THIS SOFTWARE BEARS ALL RISKS AND RESPONSIBILITY </t>
  </si>
  <si>
    <t>FOR THE QUALITY AND PERFORMANCE OF THIS SOFTWARE.</t>
  </si>
  <si>
    <t>Somes states do not allow the limitation or exclusion of liability for incidental or consequential damages,</t>
  </si>
  <si>
    <t>so the above limitation may not apply to you.</t>
  </si>
  <si>
    <r>
      <t xml:space="preserve">You may make archival copies and customize this template (the "Software") for </t>
    </r>
    <r>
      <rPr>
        <b/>
        <sz val="10"/>
        <rFont val="Arial"/>
        <family val="2"/>
      </rPr>
      <t xml:space="preserve">personal or educational </t>
    </r>
  </si>
  <si>
    <r>
      <t>use only</t>
    </r>
    <r>
      <rPr>
        <sz val="10"/>
        <rFont val="Arial"/>
        <family val="2"/>
      </rPr>
      <t xml:space="preserve">. The customized template may be used and distributed within your own academic institution, </t>
    </r>
  </si>
  <si>
    <r>
      <t xml:space="preserve">but this template or any document including or derived from this template </t>
    </r>
    <r>
      <rPr>
        <b/>
        <sz val="10"/>
        <color indexed="10"/>
        <rFont val="Arial"/>
        <family val="2"/>
      </rPr>
      <t>may NOT be sold, distributed, or</t>
    </r>
  </si>
  <si>
    <t>Curve: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</si>
</sst>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[$-409]h:mm:ss\ AM/PM"/>
    <numFmt numFmtId="166" formatCode="[$-409]dddd\,\ mmmm\ dd\,\ yyyy"/>
    <numFmt numFmtId="167" formatCode="m/d/yy;@"/>
    <numFmt numFmtId="168" formatCode="ddd\ m/d/yy"/>
    <numFmt numFmtId="169" formatCode="d"/>
    <numFmt numFmtId="170" formatCode="dddd"/>
    <numFmt numFmtId="171" formatCode="0.0"/>
    <numFmt numFmtId="172" formatCode="0.0%"/>
    <numFmt numFmtId="173" formatCode="0.0;;&quot; - &quot;;@"/>
    <numFmt numFmtId="174" formatCode="General;;&quot;&quot;;@"/>
    <numFmt numFmtId="175" formatCode="0.000"/>
    <numFmt numFmtId="176" formatCode="0.00000"/>
    <numFmt numFmtId="177" formatCode="0.0000"/>
    <numFmt numFmtId="178" formatCode="0.000000"/>
    <numFmt numFmtId="179" formatCode="[$-409]h:mm\ AM/PM;@"/>
    <numFmt numFmtId="180" formatCode="h\ AM/PM"/>
    <numFmt numFmtId="181" formatCode="ddd\,\ mmmm\ dd\,\ yyyy"/>
    <numFmt numFmtId="182" formatCode="ddd\,\ mmmm\ d\,\ yyyy"/>
    <numFmt numFmtId="183" formatCode="mmmm\ d\,\ yyyy"/>
    <numFmt numFmtId="184" formatCode="&quot;$&quot;#,##0.00"/>
    <numFmt numFmtId="185" formatCode="0.000%"/>
    <numFmt numFmtId="186" formatCode="0.0000000"/>
    <numFmt numFmtId="187" formatCode="&quot;$&quot;#,##0.0_);\(&quot;$&quot;#,##0.0\)"/>
  </numFmts>
  <fonts count="28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b/>
      <sz val="18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8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.5"/>
      <name val="Arial"/>
      <family val="2"/>
    </font>
    <font>
      <sz val="8.5"/>
      <name val="Arial"/>
      <family val="2"/>
    </font>
    <font>
      <sz val="11"/>
      <name val="Arial"/>
      <family val="2"/>
    </font>
    <font>
      <sz val="18"/>
      <color indexed="60"/>
      <name val="Trebuchet MS"/>
      <family val="2"/>
    </font>
    <font>
      <i/>
      <sz val="8"/>
      <color indexed="23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i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8"/>
      <name val="Trebuchet M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6" fillId="2" borderId="0" xfId="0" applyFont="1" applyFill="1" applyBorder="1" applyAlignment="1" applyProtection="1">
      <alignment horizontal="left" indent="2"/>
      <protection/>
    </xf>
    <xf numFmtId="0" fontId="6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0" fillId="3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172" fontId="0" fillId="3" borderId="0" xfId="21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 horizontal="center"/>
      <protection/>
    </xf>
    <xf numFmtId="172" fontId="0" fillId="2" borderId="0" xfId="21" applyNumberFormat="1" applyFont="1" applyFill="1" applyBorder="1" applyAlignment="1" applyProtection="1">
      <alignment/>
      <protection/>
    </xf>
    <xf numFmtId="10" fontId="0" fillId="3" borderId="0" xfId="21" applyNumberFormat="1" applyFill="1" applyAlignment="1">
      <alignment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43" fontId="14" fillId="0" borderId="0" xfId="15" applyFont="1" applyFill="1" applyAlignment="1">
      <alignment horizontal="left" vertical="center"/>
    </xf>
    <xf numFmtId="43" fontId="3" fillId="0" borderId="0" xfId="15" applyFont="1" applyFill="1" applyAlignment="1">
      <alignment horizontal="left"/>
    </xf>
    <xf numFmtId="0" fontId="8" fillId="0" borderId="0" xfId="0" applyFont="1" applyFill="1" applyBorder="1" applyAlignment="1" applyProtection="1">
      <alignment horizontal="right" vertical="center"/>
      <protection/>
    </xf>
    <xf numFmtId="174" fontId="0" fillId="4" borderId="1" xfId="0" applyNumberFormat="1" applyFont="1" applyFill="1" applyBorder="1" applyAlignment="1" applyProtection="1">
      <alignment horizontal="left"/>
      <protection/>
    </xf>
    <xf numFmtId="169" fontId="1" fillId="0" borderId="3" xfId="0" applyNumberFormat="1" applyFont="1" applyFill="1" applyBorder="1" applyAlignment="1" applyProtection="1">
      <alignment horizontal="center" textRotation="90" wrapText="1"/>
      <protection locked="0"/>
    </xf>
    <xf numFmtId="172" fontId="0" fillId="0" borderId="1" xfId="21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/>
    </xf>
    <xf numFmtId="172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173" fontId="16" fillId="3" borderId="0" xfId="0" applyNumberFormat="1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/>
    </xf>
    <xf numFmtId="172" fontId="0" fillId="0" borderId="0" xfId="21" applyNumberFormat="1" applyAlignment="1">
      <alignment/>
    </xf>
    <xf numFmtId="172" fontId="0" fillId="0" borderId="0" xfId="21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 horizontal="right"/>
    </xf>
    <xf numFmtId="10" fontId="0" fillId="0" borderId="0" xfId="21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72" fontId="0" fillId="0" borderId="1" xfId="21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8" fillId="0" borderId="0" xfId="20" applyFont="1" applyAlignment="1" applyProtection="1">
      <alignment/>
      <protection/>
    </xf>
    <xf numFmtId="0" fontId="1" fillId="0" borderId="0" xfId="0" applyFont="1" applyAlignment="1">
      <alignment/>
    </xf>
    <xf numFmtId="172" fontId="0" fillId="5" borderId="1" xfId="21" applyNumberFormat="1" applyFill="1" applyBorder="1" applyAlignment="1">
      <alignment horizontal="center"/>
    </xf>
    <xf numFmtId="172" fontId="0" fillId="0" borderId="0" xfId="0" applyNumberFormat="1" applyAlignment="1">
      <alignment/>
    </xf>
    <xf numFmtId="0" fontId="15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center"/>
      <protection/>
    </xf>
    <xf numFmtId="172" fontId="0" fillId="0" borderId="5" xfId="21" applyNumberFormat="1" applyBorder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17" fillId="0" borderId="0" xfId="0" applyFont="1" applyAlignment="1" applyProtection="1">
      <alignment horizontal="right"/>
      <protection/>
    </xf>
    <xf numFmtId="0" fontId="21" fillId="0" borderId="0" xfId="0" applyFont="1" applyAlignment="1">
      <alignment/>
    </xf>
    <xf numFmtId="0" fontId="24" fillId="6" borderId="6" xfId="0" applyFont="1" applyFill="1" applyBorder="1" applyAlignment="1">
      <alignment/>
    </xf>
    <xf numFmtId="0" fontId="18" fillId="0" borderId="0" xfId="20" applyFont="1" applyAlignment="1">
      <alignment/>
    </xf>
    <xf numFmtId="0" fontId="0" fillId="0" borderId="0" xfId="0" applyFont="1" applyAlignment="1">
      <alignment/>
    </xf>
    <xf numFmtId="0" fontId="25" fillId="4" borderId="0" xfId="0" applyFont="1" applyFill="1" applyAlignment="1">
      <alignment/>
    </xf>
    <xf numFmtId="0" fontId="0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72" fontId="1" fillId="3" borderId="0" xfId="21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10" fontId="16" fillId="0" borderId="1" xfId="21" applyNumberFormat="1" applyFont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-0.23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"/>
          <c:w val="0.92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Grades!$B$9</c:f>
              <c:strCache>
                <c:ptCount val="1"/>
                <c:pt idx="0">
                  <c:v>Grade</c:v>
                </c:pt>
              </c:strCache>
            </c:strRef>
          </c:tx>
          <c:spPr>
            <a:solidFill>
              <a:srgbClr val="83B1C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Grades!$B$10:$B$22</c:f>
              <c:strCache/>
            </c:strRef>
          </c:cat>
          <c:val>
            <c:numRef>
              <c:f>Grades!$C$10:$C$22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9</c:v>
                </c:pt>
                <c:pt idx="7">
                  <c:v>7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axId val="53094271"/>
        <c:axId val="8086392"/>
      </c:bar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8086392"/>
        <c:crosses val="autoZero"/>
        <c:auto val="1"/>
        <c:lblOffset val="100"/>
        <c:noMultiLvlLbl val="0"/>
      </c:catAx>
      <c:valAx>
        <c:axId val="8086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94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0</xdr:row>
      <xdr:rowOff>38100</xdr:rowOff>
    </xdr:from>
    <xdr:ext cx="5486400" cy="952500"/>
    <xdr:sp>
      <xdr:nvSpPr>
        <xdr:cNvPr id="1" name="Rectangle 12"/>
        <xdr:cNvSpPr>
          <a:spLocks/>
        </xdr:cNvSpPr>
      </xdr:nvSpPr>
      <xdr:spPr>
        <a:xfrm>
          <a:off x="4019550" y="38100"/>
          <a:ext cx="5486400" cy="952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Instructions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
 - First list the names and assign IDs in the Names worksheet
 - Edit only the assignment labels, total points, and assignment scores
 - Click on the Display IDs box to switch between names and IDs
 - To insert new columns, copying an existing column and then insert it after column C or before column Q.
 - Grades left blank are considered to be excused or not yet completed. You can also enter an "E" for excused.</a:t>
          </a:r>
        </a:p>
      </xdr:txBody>
    </xdr:sp>
    <xdr:clientData fPrintsWithSheet="0"/>
  </xdr:oneCellAnchor>
  <xdr:twoCellAnchor editAs="oneCell">
    <xdr:from>
      <xdr:col>21</xdr:col>
      <xdr:colOff>0</xdr:colOff>
      <xdr:row>0</xdr:row>
      <xdr:rowOff>0</xdr:rowOff>
    </xdr:from>
    <xdr:to>
      <xdr:col>22</xdr:col>
      <xdr:colOff>104775</xdr:colOff>
      <xdr:row>0</xdr:row>
      <xdr:rowOff>257175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38100</xdr:rowOff>
    </xdr:from>
    <xdr:to>
      <xdr:col>11</xdr:col>
      <xdr:colOff>38100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3810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8</xdr:row>
      <xdr:rowOff>0</xdr:rowOff>
    </xdr:from>
    <xdr:ext cx="3657600" cy="2428875"/>
    <xdr:graphicFrame>
      <xdr:nvGraphicFramePr>
        <xdr:cNvPr id="1" name="Chart 1"/>
        <xdr:cNvGraphicFramePr/>
      </xdr:nvGraphicFramePr>
      <xdr:xfrm>
        <a:off x="2457450" y="1457325"/>
        <a:ext cx="36576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11</xdr:col>
      <xdr:colOff>0</xdr:colOff>
      <xdr:row>0</xdr:row>
      <xdr:rowOff>0</xdr:rowOff>
    </xdr:from>
    <xdr:to>
      <xdr:col>13</xdr:col>
      <xdr:colOff>0</xdr:colOff>
      <xdr:row>0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5324475</xdr:colOff>
      <xdr:row>1</xdr:row>
      <xdr:rowOff>38100</xdr:rowOff>
    </xdr:from>
    <xdr:to>
      <xdr:col>0</xdr:col>
      <xdr:colOff>6362700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47650"/>
          <a:ext cx="1038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45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3.28125" style="3" customWidth="1"/>
    <col min="2" max="2" width="15.7109375" style="3" customWidth="1"/>
    <col min="3" max="17" width="6.57421875" style="3" customWidth="1"/>
    <col min="18" max="18" width="8.421875" style="3" customWidth="1"/>
    <col min="19" max="19" width="7.421875" style="3" customWidth="1"/>
    <col min="20" max="20" width="9.140625" style="3" customWidth="1"/>
    <col min="21" max="21" width="5.28125" style="3" customWidth="1"/>
    <col min="22" max="22" width="16.7109375" style="3" customWidth="1"/>
    <col min="23" max="16384" width="9.140625" style="3" customWidth="1"/>
  </cols>
  <sheetData>
    <row r="1" spans="1:22" s="1" customFormat="1" ht="26.25" customHeight="1">
      <c r="A1" s="6" t="s">
        <v>0</v>
      </c>
      <c r="B1" s="6"/>
      <c r="C1" s="7"/>
      <c r="D1" s="7"/>
      <c r="E1" s="7"/>
      <c r="F1" s="4"/>
      <c r="G1" s="4"/>
      <c r="H1" s="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V1" s="29"/>
    </row>
    <row r="2" spans="1:22" ht="15">
      <c r="A2" s="2"/>
      <c r="B2" s="19" t="s">
        <v>34</v>
      </c>
      <c r="F2" s="4"/>
      <c r="G2" s="4"/>
      <c r="H2" s="4"/>
      <c r="Q2" s="40" t="s">
        <v>69</v>
      </c>
      <c r="V2" s="30" t="s">
        <v>55</v>
      </c>
    </row>
    <row r="3" spans="1:22" ht="14.25">
      <c r="A3" s="2"/>
      <c r="B3" s="18" t="s">
        <v>35</v>
      </c>
      <c r="C3" s="7"/>
      <c r="D3" s="7"/>
      <c r="E3" s="7"/>
      <c r="F3" s="4"/>
      <c r="G3" s="4"/>
      <c r="H3" s="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V3" s="54" t="s">
        <v>82</v>
      </c>
    </row>
    <row r="4" spans="1:8" ht="14.25">
      <c r="A4" s="2"/>
      <c r="B4" s="18" t="s">
        <v>36</v>
      </c>
      <c r="F4" s="4"/>
      <c r="G4" s="4"/>
      <c r="H4" s="4"/>
    </row>
    <row r="5" spans="3:18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4"/>
      <c r="B6" s="4"/>
      <c r="C6" s="8" t="s">
        <v>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4"/>
    </row>
    <row r="7" spans="1:18" ht="36.75" customHeight="1">
      <c r="A7" s="4"/>
      <c r="B7" s="4"/>
      <c r="C7" s="33" t="s">
        <v>2</v>
      </c>
      <c r="D7" s="33" t="s">
        <v>3</v>
      </c>
      <c r="E7" s="33" t="s">
        <v>4</v>
      </c>
      <c r="F7" s="33" t="s">
        <v>5</v>
      </c>
      <c r="G7" s="33" t="s">
        <v>6</v>
      </c>
      <c r="H7" s="33" t="s">
        <v>8</v>
      </c>
      <c r="I7" s="33" t="s">
        <v>9</v>
      </c>
      <c r="J7" s="33" t="s">
        <v>10</v>
      </c>
      <c r="K7" s="33" t="s">
        <v>11</v>
      </c>
      <c r="L7" s="33" t="s">
        <v>75</v>
      </c>
      <c r="M7" s="33" t="s">
        <v>66</v>
      </c>
      <c r="N7" s="33" t="s">
        <v>67</v>
      </c>
      <c r="O7" s="33" t="s">
        <v>68</v>
      </c>
      <c r="P7" s="33" t="s">
        <v>72</v>
      </c>
      <c r="Q7" s="33" t="s">
        <v>7</v>
      </c>
      <c r="R7" s="4"/>
    </row>
    <row r="8" spans="1:19" ht="12.75">
      <c r="A8" s="4"/>
      <c r="B8" s="31" t="s">
        <v>13</v>
      </c>
      <c r="C8" s="27">
        <v>50</v>
      </c>
      <c r="D8" s="27">
        <v>60</v>
      </c>
      <c r="E8" s="27">
        <v>50</v>
      </c>
      <c r="F8" s="27">
        <v>50</v>
      </c>
      <c r="G8" s="27">
        <v>150</v>
      </c>
      <c r="H8" s="27">
        <v>50</v>
      </c>
      <c r="I8" s="27">
        <v>50</v>
      </c>
      <c r="J8" s="27">
        <v>50</v>
      </c>
      <c r="K8" s="27">
        <v>50</v>
      </c>
      <c r="L8" s="27">
        <v>150</v>
      </c>
      <c r="M8" s="27">
        <v>50</v>
      </c>
      <c r="N8" s="27">
        <v>50</v>
      </c>
      <c r="O8" s="27">
        <v>50</v>
      </c>
      <c r="P8" s="27">
        <v>0</v>
      </c>
      <c r="Q8" s="27">
        <v>200</v>
      </c>
      <c r="R8" s="77" t="s">
        <v>118</v>
      </c>
      <c r="S8" s="78">
        <v>0</v>
      </c>
    </row>
    <row r="9" spans="3:18" ht="5.2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20" ht="15">
      <c r="B10" s="19" t="s">
        <v>60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13" t="s">
        <v>12</v>
      </c>
      <c r="S10" s="13" t="s">
        <v>18</v>
      </c>
      <c r="T10" s="13" t="s">
        <v>24</v>
      </c>
    </row>
    <row r="11" spans="1:20" ht="12.75">
      <c r="A11" s="5">
        <f ca="1">OFFSET(A11,-1,0,1,1)+1</f>
        <v>1</v>
      </c>
      <c r="B11" s="32" t="str">
        <f>IF(displayID,INDEX(Names!$C$10:$C$109,Gradebook!A11),INDEX(Names!$B$10:$B$109,Gradebook!A11))</f>
        <v>Bob</v>
      </c>
      <c r="C11" s="28">
        <v>40</v>
      </c>
      <c r="D11" s="28">
        <v>50</v>
      </c>
      <c r="E11" s="28">
        <v>45</v>
      </c>
      <c r="F11" s="28">
        <v>36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2">
        <f aca="true" t="shared" si="0" ref="R11:R40">IF(SUM(C11:Q11)=0,"",SUMIF(C11:Q11,"&lt;&gt;")-SUMIF(C11:Q11,"=E"))</f>
        <v>171</v>
      </c>
      <c r="S11" s="21">
        <f>IF(SUM(C11:Q11)=0,"",$S$8+R11/(SUMIF(C11:Q11,"&lt;&gt;",$C$8:$Q$8)-SUMIF(C11:Q11,"=E",$C$8:$Q$8)))</f>
        <v>0.8142857142857143</v>
      </c>
      <c r="T11" s="16" t="str">
        <f>IF(S11="","",INDEX(Grades!$B$10:$B$22,MATCH(S11,Grades!$A$10:$A$22,1)))</f>
        <v>B-</v>
      </c>
    </row>
    <row r="12" spans="1:20" ht="12.75">
      <c r="A12" s="5">
        <f aca="true" ca="1" t="shared" si="1" ref="A12:A40">OFFSET(A12,-1,0,1,1)+1</f>
        <v>2</v>
      </c>
      <c r="B12" s="32" t="str">
        <f>IF(displayID,INDEX(Names!$C$10:$C$109,Gradebook!A12),INDEX(Names!$B$10:$B$109,Gradebook!A12))</f>
        <v>Sally</v>
      </c>
      <c r="C12" s="28">
        <v>40</v>
      </c>
      <c r="D12" s="28">
        <v>41</v>
      </c>
      <c r="E12" s="28" t="s">
        <v>89</v>
      </c>
      <c r="F12" s="28">
        <v>39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2">
        <f t="shared" si="0"/>
        <v>120</v>
      </c>
      <c r="S12" s="21">
        <f aca="true" t="shared" si="2" ref="S12:S41">IF(SUM(C12:Q12)=0,"",$S$8+R12/(SUMIF(C12:Q12,"&lt;&gt;",$C$8:$Q$8)-SUMIF(C12:Q12,"=E",$C$8:$Q$8)))</f>
        <v>0.75</v>
      </c>
      <c r="T12" s="16" t="str">
        <f>IF(S12="","",INDEX(Grades!$B$10:$B$22,MATCH(S12,Grades!$A$10:$A$22,1)))</f>
        <v>C</v>
      </c>
    </row>
    <row r="13" spans="1:20" ht="12.75">
      <c r="A13" s="5">
        <f ca="1" t="shared" si="1"/>
        <v>3</v>
      </c>
      <c r="B13" s="32" t="str">
        <f>IF(displayID,INDEX(Names!$C$10:$C$109,Gradebook!A13),INDEX(Names!$B$10:$B$109,Gradebook!A13))</f>
        <v>Sue</v>
      </c>
      <c r="C13" s="28">
        <v>42</v>
      </c>
      <c r="D13" s="28">
        <v>42</v>
      </c>
      <c r="E13" s="28">
        <v>50</v>
      </c>
      <c r="F13" s="28">
        <v>29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2">
        <f t="shared" si="0"/>
        <v>163</v>
      </c>
      <c r="S13" s="21">
        <f t="shared" si="2"/>
        <v>0.7761904761904762</v>
      </c>
      <c r="T13" s="16" t="str">
        <f>IF(S13="","",INDEX(Grades!$B$10:$B$22,MATCH(S13,Grades!$A$10:$A$22,1)))</f>
        <v>C+</v>
      </c>
    </row>
    <row r="14" spans="1:20" ht="12.75">
      <c r="A14" s="5">
        <f ca="1" t="shared" si="1"/>
        <v>4</v>
      </c>
      <c r="B14" s="32" t="str">
        <f>IF(displayID,INDEX(Names!$C$10:$C$109,Gradebook!A14),INDEX(Names!$B$10:$B$109,Gradebook!A14))</f>
        <v>Jill</v>
      </c>
      <c r="C14" s="28">
        <v>41</v>
      </c>
      <c r="D14" s="28">
        <v>46</v>
      </c>
      <c r="E14" s="28">
        <v>40</v>
      </c>
      <c r="F14" s="28">
        <v>49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2">
        <f t="shared" si="0"/>
        <v>176</v>
      </c>
      <c r="S14" s="21">
        <f t="shared" si="2"/>
        <v>0.8380952380952381</v>
      </c>
      <c r="T14" s="16" t="str">
        <f>IF(S14="","",INDEX(Grades!$B$10:$B$22,MATCH(S14,Grades!$A$10:$A$22,1)))</f>
        <v>B</v>
      </c>
    </row>
    <row r="15" spans="1:20" ht="12.75">
      <c r="A15" s="5">
        <f ca="1" t="shared" si="1"/>
        <v>5</v>
      </c>
      <c r="B15" s="32" t="str">
        <f>IF(displayID,INDEX(Names!$C$10:$C$109,Gradebook!A15),INDEX(Names!$B$10:$B$109,Gradebook!A15))</f>
        <v>Jon</v>
      </c>
      <c r="C15" s="28">
        <v>43</v>
      </c>
      <c r="D15" s="28">
        <v>48</v>
      </c>
      <c r="E15" s="28">
        <v>31</v>
      </c>
      <c r="F15" s="28">
        <v>37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2">
        <f t="shared" si="0"/>
        <v>159</v>
      </c>
      <c r="S15" s="21">
        <f t="shared" si="2"/>
        <v>0.7571428571428571</v>
      </c>
      <c r="T15" s="16" t="str">
        <f>IF(S15="","",INDEX(Grades!$B$10:$B$22,MATCH(S15,Grades!$A$10:$A$22,1)))</f>
        <v>C</v>
      </c>
    </row>
    <row r="16" spans="1:20" ht="12.75">
      <c r="A16" s="5">
        <f ca="1" t="shared" si="1"/>
        <v>6</v>
      </c>
      <c r="B16" s="32" t="str">
        <f>IF(displayID,INDEX(Names!$C$10:$C$109,Gradebook!A16),INDEX(Names!$B$10:$B$109,Gradebook!A16))</f>
        <v>Ted</v>
      </c>
      <c r="C16" s="28">
        <v>44</v>
      </c>
      <c r="D16" s="28">
        <v>49</v>
      </c>
      <c r="E16" s="28">
        <v>31</v>
      </c>
      <c r="F16" s="28">
        <v>38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2">
        <f t="shared" si="0"/>
        <v>162</v>
      </c>
      <c r="S16" s="21">
        <f t="shared" si="2"/>
        <v>0.7714285714285715</v>
      </c>
      <c r="T16" s="16" t="str">
        <f>IF(S16="","",INDEX(Grades!$B$10:$B$22,MATCH(S16,Grades!$A$10:$A$22,1)))</f>
        <v>C+</v>
      </c>
    </row>
    <row r="17" spans="1:20" ht="12.75">
      <c r="A17" s="5">
        <f ca="1" t="shared" si="1"/>
        <v>7</v>
      </c>
      <c r="B17" s="32" t="str">
        <f>IF(displayID,INDEX(Names!$C$10:$C$109,Gradebook!A17),INDEX(Names!$B$10:$B$109,Gradebook!A17))</f>
        <v>Mag</v>
      </c>
      <c r="C17" s="28">
        <v>47</v>
      </c>
      <c r="D17" s="28">
        <v>45</v>
      </c>
      <c r="E17" s="28">
        <v>36</v>
      </c>
      <c r="F17" s="28">
        <v>40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>
        <f t="shared" si="0"/>
        <v>168</v>
      </c>
      <c r="S17" s="21">
        <f t="shared" si="2"/>
        <v>0.8</v>
      </c>
      <c r="T17" s="16" t="str">
        <f>IF(S17="","",INDEX(Grades!$B$10:$B$22,MATCH(S17,Grades!$A$10:$A$22,1)))</f>
        <v>B-</v>
      </c>
    </row>
    <row r="18" spans="1:20" ht="12.75">
      <c r="A18" s="5">
        <f ca="1" t="shared" si="1"/>
        <v>8</v>
      </c>
      <c r="B18" s="32" t="str">
        <f>IF(displayID,INDEX(Names!$C$10:$C$109,Gradebook!A18),INDEX(Names!$B$10:$B$109,Gradebook!A18))</f>
        <v>Jim</v>
      </c>
      <c r="C18" s="28">
        <v>45</v>
      </c>
      <c r="D18" s="28">
        <v>42</v>
      </c>
      <c r="E18" s="28">
        <v>41</v>
      </c>
      <c r="F18" s="28">
        <v>26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2">
        <f t="shared" si="0"/>
        <v>154</v>
      </c>
      <c r="S18" s="21">
        <f t="shared" si="2"/>
        <v>0.7333333333333333</v>
      </c>
      <c r="T18" s="16" t="str">
        <f>IF(S18="","",INDEX(Grades!$B$10:$B$22,MATCH(S18,Grades!$A$10:$A$22,1)))</f>
        <v>C</v>
      </c>
    </row>
    <row r="19" spans="1:20" ht="12.75">
      <c r="A19" s="5">
        <f ca="1" t="shared" si="1"/>
        <v>9</v>
      </c>
      <c r="B19" s="32" t="str">
        <f>IF(displayID,INDEX(Names!$C$10:$C$109,Gradebook!A19),INDEX(Names!$B$10:$B$109,Gradebook!A19))</f>
        <v>Jan</v>
      </c>
      <c r="C19" s="28">
        <v>49</v>
      </c>
      <c r="D19" s="28">
        <v>44</v>
      </c>
      <c r="E19" s="28">
        <v>32</v>
      </c>
      <c r="F19" s="28">
        <v>37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>
        <f t="shared" si="0"/>
        <v>162</v>
      </c>
      <c r="S19" s="21">
        <f t="shared" si="2"/>
        <v>0.7714285714285715</v>
      </c>
      <c r="T19" s="16" t="str">
        <f>IF(S19="","",INDEX(Grades!$B$10:$B$22,MATCH(S19,Grades!$A$10:$A$22,1)))</f>
        <v>C+</v>
      </c>
    </row>
    <row r="20" spans="1:20" ht="12.75">
      <c r="A20" s="5">
        <f ca="1" t="shared" si="1"/>
        <v>10</v>
      </c>
      <c r="B20" s="32" t="str">
        <f>IF(displayID,INDEX(Names!$C$10:$C$109,Gradebook!A20),INDEX(Names!$B$10:$B$109,Gradebook!A20))</f>
        <v>Todd</v>
      </c>
      <c r="C20" s="28">
        <v>42</v>
      </c>
      <c r="D20" s="28">
        <v>43</v>
      </c>
      <c r="E20" s="28">
        <v>37</v>
      </c>
      <c r="F20" s="28">
        <v>48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2">
        <f t="shared" si="0"/>
        <v>170</v>
      </c>
      <c r="S20" s="21">
        <f t="shared" si="2"/>
        <v>0.8095238095238095</v>
      </c>
      <c r="T20" s="16" t="str">
        <f>IF(S20="","",INDEX(Grades!$B$10:$B$22,MATCH(S20,Grades!$A$10:$A$22,1)))</f>
        <v>B-</v>
      </c>
    </row>
    <row r="21" spans="1:20" ht="12.75">
      <c r="A21" s="5">
        <f ca="1" t="shared" si="1"/>
        <v>11</v>
      </c>
      <c r="B21" s="32" t="str">
        <f>IF(displayID,INDEX(Names!$C$10:$C$109,Gradebook!A21),INDEX(Names!$B$10:$B$109,Gradebook!A21))</f>
        <v>Tim</v>
      </c>
      <c r="C21" s="28">
        <v>47</v>
      </c>
      <c r="D21" s="28">
        <v>48</v>
      </c>
      <c r="E21" s="28">
        <v>50</v>
      </c>
      <c r="F21" s="28">
        <v>29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2">
        <f t="shared" si="0"/>
        <v>174</v>
      </c>
      <c r="S21" s="21">
        <f t="shared" si="2"/>
        <v>0.8285714285714286</v>
      </c>
      <c r="T21" s="16" t="str">
        <f>IF(S21="","",INDEX(Grades!$B$10:$B$22,MATCH(S21,Grades!$A$10:$A$22,1)))</f>
        <v>B-</v>
      </c>
    </row>
    <row r="22" spans="1:20" ht="12.75">
      <c r="A22" s="5">
        <f ca="1" t="shared" si="1"/>
        <v>12</v>
      </c>
      <c r="B22" s="32" t="str">
        <f>IF(displayID,INDEX(Names!$C$10:$C$109,Gradebook!A22),INDEX(Names!$B$10:$B$109,Gradebook!A22))</f>
        <v>Jake</v>
      </c>
      <c r="C22" s="28">
        <v>40</v>
      </c>
      <c r="D22" s="28">
        <v>41</v>
      </c>
      <c r="E22" s="28">
        <v>34</v>
      </c>
      <c r="F22" s="28">
        <v>45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2">
        <f t="shared" si="0"/>
        <v>160</v>
      </c>
      <c r="S22" s="21">
        <f t="shared" si="2"/>
        <v>0.7619047619047619</v>
      </c>
      <c r="T22" s="16" t="str">
        <f>IF(S22="","",INDEX(Grades!$B$10:$B$22,MATCH(S22,Grades!$A$10:$A$22,1)))</f>
        <v>C+</v>
      </c>
    </row>
    <row r="23" spans="1:20" ht="12.75">
      <c r="A23" s="5">
        <f ca="1" t="shared" si="1"/>
        <v>13</v>
      </c>
      <c r="B23" s="32" t="str">
        <f>IF(displayID,INDEX(Names!$C$10:$C$109,Gradebook!A23),INDEX(Names!$B$10:$B$109,Gradebook!A23))</f>
        <v>Sam</v>
      </c>
      <c r="C23" s="28">
        <v>42</v>
      </c>
      <c r="D23" s="28">
        <v>43</v>
      </c>
      <c r="E23" s="28">
        <v>47</v>
      </c>
      <c r="F23" s="28">
        <v>46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2">
        <f t="shared" si="0"/>
        <v>178</v>
      </c>
      <c r="S23" s="21">
        <f t="shared" si="2"/>
        <v>0.8476190476190476</v>
      </c>
      <c r="T23" s="16" t="str">
        <f>IF(S23="","",INDEX(Grades!$B$10:$B$22,MATCH(S23,Grades!$A$10:$A$22,1)))</f>
        <v>B</v>
      </c>
    </row>
    <row r="24" spans="1:20" ht="12.75">
      <c r="A24" s="5">
        <f ca="1" t="shared" si="1"/>
        <v>14</v>
      </c>
      <c r="B24" s="32" t="str">
        <f>IF(displayID,INDEX(Names!$C$10:$C$109,Gradebook!A24),INDEX(Names!$B$10:$B$109,Gradebook!A24))</f>
        <v>Betty</v>
      </c>
      <c r="C24" s="28">
        <v>41</v>
      </c>
      <c r="D24" s="28">
        <v>46</v>
      </c>
      <c r="E24" s="28">
        <v>44</v>
      </c>
      <c r="F24" s="28">
        <v>35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>
        <f t="shared" si="0"/>
        <v>166</v>
      </c>
      <c r="S24" s="21">
        <f t="shared" si="2"/>
        <v>0.7904761904761904</v>
      </c>
      <c r="T24" s="16" t="str">
        <f>IF(S24="","",INDEX(Grades!$B$10:$B$22,MATCH(S24,Grades!$A$10:$A$22,1)))</f>
        <v>C+</v>
      </c>
    </row>
    <row r="25" spans="1:20" ht="12.75">
      <c r="A25" s="5">
        <f ca="1" t="shared" si="1"/>
        <v>15</v>
      </c>
      <c r="B25" s="32" t="str">
        <f>IF(displayID,INDEX(Names!$C$10:$C$109,Gradebook!A25),INDEX(Names!$B$10:$B$109,Gradebook!A25))</f>
        <v>Maria</v>
      </c>
      <c r="C25" s="28">
        <v>47</v>
      </c>
      <c r="D25" s="28">
        <v>50</v>
      </c>
      <c r="E25" s="28">
        <v>25</v>
      </c>
      <c r="F25" s="28">
        <v>42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2">
        <f t="shared" si="0"/>
        <v>164</v>
      </c>
      <c r="S25" s="21">
        <f t="shared" si="2"/>
        <v>0.780952380952381</v>
      </c>
      <c r="T25" s="16" t="str">
        <f>IF(S25="","",INDEX(Grades!$B$10:$B$22,MATCH(S25,Grades!$A$10:$A$22,1)))</f>
        <v>C+</v>
      </c>
    </row>
    <row r="26" spans="1:20" ht="12.75">
      <c r="A26" s="5">
        <f ca="1" t="shared" si="1"/>
        <v>16</v>
      </c>
      <c r="B26" s="32" t="str">
        <f>IF(displayID,INDEX(Names!$C$10:$C$109,Gradebook!A26),INDEX(Names!$B$10:$B$109,Gradebook!A26))</f>
        <v>Max</v>
      </c>
      <c r="C26" s="28">
        <v>46</v>
      </c>
      <c r="D26" s="28">
        <v>41</v>
      </c>
      <c r="E26" s="28">
        <v>40</v>
      </c>
      <c r="F26" s="28">
        <v>40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2">
        <f t="shared" si="0"/>
        <v>167</v>
      </c>
      <c r="S26" s="21">
        <f t="shared" si="2"/>
        <v>0.7952380952380952</v>
      </c>
      <c r="T26" s="16" t="str">
        <f>IF(S26="","",INDEX(Grades!$B$10:$B$22,MATCH(S26,Grades!$A$10:$A$22,1)))</f>
        <v>C+</v>
      </c>
    </row>
    <row r="27" spans="1:20" ht="12.75">
      <c r="A27" s="5">
        <f ca="1" t="shared" si="1"/>
        <v>17</v>
      </c>
      <c r="B27" s="32" t="str">
        <f>IF(displayID,INDEX(Names!$C$10:$C$109,Gradebook!A27),INDEX(Names!$B$10:$B$109,Gradebook!A27))</f>
        <v>Kate</v>
      </c>
      <c r="C27" s="28">
        <v>45</v>
      </c>
      <c r="D27" s="28">
        <v>47</v>
      </c>
      <c r="E27" s="28">
        <v>46</v>
      </c>
      <c r="F27" s="28">
        <v>48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2">
        <f t="shared" si="0"/>
        <v>186</v>
      </c>
      <c r="S27" s="21">
        <f t="shared" si="2"/>
        <v>0.8857142857142857</v>
      </c>
      <c r="T27" s="16" t="str">
        <f>IF(S27="","",INDEX(Grades!$B$10:$B$22,MATCH(S27,Grades!$A$10:$A$22,1)))</f>
        <v>B+</v>
      </c>
    </row>
    <row r="28" spans="1:20" ht="12.75">
      <c r="A28" s="5">
        <f ca="1" t="shared" si="1"/>
        <v>18</v>
      </c>
      <c r="B28" s="32" t="str">
        <f>IF(displayID,INDEX(Names!$C$10:$C$109,Gradebook!A28),INDEX(Names!$B$10:$B$109,Gradebook!A28))</f>
        <v>Jake</v>
      </c>
      <c r="C28" s="28">
        <v>40</v>
      </c>
      <c r="D28" s="28">
        <v>43</v>
      </c>
      <c r="E28" s="28">
        <v>34</v>
      </c>
      <c r="F28" s="28">
        <v>46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2">
        <f t="shared" si="0"/>
        <v>163</v>
      </c>
      <c r="S28" s="21">
        <f t="shared" si="2"/>
        <v>0.7761904761904762</v>
      </c>
      <c r="T28" s="16" t="str">
        <f>IF(S28="","",INDEX(Grades!$B$10:$B$22,MATCH(S28,Grades!$A$10:$A$22,1)))</f>
        <v>C+</v>
      </c>
    </row>
    <row r="29" spans="1:20" ht="12.75">
      <c r="A29" s="5">
        <f ca="1" t="shared" si="1"/>
        <v>19</v>
      </c>
      <c r="B29" s="32" t="str">
        <f>IF(displayID,INDEX(Names!$C$10:$C$109,Gradebook!A29),INDEX(Names!$B$10:$B$109,Gradebook!A29))</f>
        <v>Sam</v>
      </c>
      <c r="C29" s="28">
        <v>41</v>
      </c>
      <c r="D29" s="28">
        <v>40</v>
      </c>
      <c r="E29" s="28">
        <v>27</v>
      </c>
      <c r="F29" s="28">
        <v>36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2">
        <f t="shared" si="0"/>
        <v>144</v>
      </c>
      <c r="S29" s="21">
        <f t="shared" si="2"/>
        <v>0.6857142857142857</v>
      </c>
      <c r="T29" s="16" t="str">
        <f>IF(S29="","",INDEX(Grades!$B$10:$B$22,MATCH(S29,Grades!$A$10:$A$22,1)))</f>
        <v>D+</v>
      </c>
    </row>
    <row r="30" spans="1:20" ht="12.75">
      <c r="A30" s="5">
        <f ca="1" t="shared" si="1"/>
        <v>20</v>
      </c>
      <c r="B30" s="32" t="str">
        <f>IF(displayID,INDEX(Names!$C$10:$C$109,Gradebook!A30),INDEX(Names!$B$10:$B$109,Gradebook!A30))</f>
        <v>Betty</v>
      </c>
      <c r="C30" s="28">
        <v>43</v>
      </c>
      <c r="D30" s="28">
        <v>47</v>
      </c>
      <c r="E30" s="28">
        <v>43</v>
      </c>
      <c r="F30" s="28">
        <v>35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2">
        <f t="shared" si="0"/>
        <v>168</v>
      </c>
      <c r="S30" s="21">
        <f t="shared" si="2"/>
        <v>0.8</v>
      </c>
      <c r="T30" s="16" t="str">
        <f>IF(S30="","",INDEX(Grades!$B$10:$B$22,MATCH(S30,Grades!$A$10:$A$22,1)))</f>
        <v>B-</v>
      </c>
    </row>
    <row r="31" spans="1:20" ht="12.75">
      <c r="A31" s="5">
        <f ca="1" t="shared" si="1"/>
        <v>21</v>
      </c>
      <c r="B31" s="32" t="str">
        <f>IF(displayID,INDEX(Names!$C$10:$C$109,Gradebook!A31),INDEX(Names!$B$10:$B$109,Gradebook!A31))</f>
        <v>Maria</v>
      </c>
      <c r="C31" s="28">
        <v>42</v>
      </c>
      <c r="D31" s="28">
        <v>46</v>
      </c>
      <c r="E31" s="28">
        <v>32</v>
      </c>
      <c r="F31" s="28">
        <v>47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2">
        <f t="shared" si="0"/>
        <v>167</v>
      </c>
      <c r="S31" s="21">
        <f t="shared" si="2"/>
        <v>0.7952380952380952</v>
      </c>
      <c r="T31" s="16" t="str">
        <f>IF(S31="","",INDEX(Grades!$B$10:$B$22,MATCH(S31,Grades!$A$10:$A$22,1)))</f>
        <v>C+</v>
      </c>
    </row>
    <row r="32" spans="1:20" ht="12.75">
      <c r="A32" s="5">
        <f ca="1" t="shared" si="1"/>
        <v>22</v>
      </c>
      <c r="B32" s="32" t="str">
        <f>IF(displayID,INDEX(Names!$C$10:$C$109,Gradebook!A32),INDEX(Names!$B$10:$B$109,Gradebook!A32))</f>
        <v>Max</v>
      </c>
      <c r="C32" s="28">
        <v>44</v>
      </c>
      <c r="D32" s="28">
        <v>44</v>
      </c>
      <c r="E32" s="28">
        <v>35</v>
      </c>
      <c r="F32" s="28">
        <v>28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2">
        <f t="shared" si="0"/>
        <v>151</v>
      </c>
      <c r="S32" s="21">
        <f t="shared" si="2"/>
        <v>0.719047619047619</v>
      </c>
      <c r="T32" s="16" t="str">
        <f>IF(S32="","",INDEX(Grades!$B$10:$B$22,MATCH(S32,Grades!$A$10:$A$22,1)))</f>
        <v>C-</v>
      </c>
    </row>
    <row r="33" spans="1:20" ht="12.75">
      <c r="A33" s="5">
        <f ca="1" t="shared" si="1"/>
        <v>23</v>
      </c>
      <c r="B33" s="32" t="str">
        <f>IF(displayID,INDEX(Names!$C$10:$C$109,Gradebook!A33),INDEX(Names!$B$10:$B$109,Gradebook!A33))</f>
        <v>Kate</v>
      </c>
      <c r="C33" s="28">
        <v>50</v>
      </c>
      <c r="D33" s="28">
        <v>46</v>
      </c>
      <c r="E33" s="28">
        <v>35</v>
      </c>
      <c r="F33" s="28">
        <v>40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2">
        <f t="shared" si="0"/>
        <v>171</v>
      </c>
      <c r="S33" s="21">
        <f t="shared" si="2"/>
        <v>0.8142857142857143</v>
      </c>
      <c r="T33" s="16" t="str">
        <f>IF(S33="","",INDEX(Grades!$B$10:$B$22,MATCH(S33,Grades!$A$10:$A$22,1)))</f>
        <v>B-</v>
      </c>
    </row>
    <row r="34" spans="1:20" ht="12.75">
      <c r="A34" s="5">
        <f ca="1" t="shared" si="1"/>
        <v>24</v>
      </c>
      <c r="B34" s="32" t="str">
        <f>IF(displayID,INDEX(Names!$C$10:$C$109,Gradebook!A34),INDEX(Names!$B$10:$B$109,Gradebook!A34))</f>
        <v>Sam</v>
      </c>
      <c r="C34" s="28">
        <v>46</v>
      </c>
      <c r="D34" s="28">
        <v>50</v>
      </c>
      <c r="E34" s="28" t="s">
        <v>89</v>
      </c>
      <c r="F34" s="28">
        <v>32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2">
        <f t="shared" si="0"/>
        <v>128</v>
      </c>
      <c r="S34" s="21">
        <f t="shared" si="2"/>
        <v>0.8</v>
      </c>
      <c r="T34" s="16" t="str">
        <f>IF(S34="","",INDEX(Grades!$B$10:$B$22,MATCH(S34,Grades!$A$10:$A$22,1)))</f>
        <v>B-</v>
      </c>
    </row>
    <row r="35" spans="1:20" ht="12.75">
      <c r="A35" s="5">
        <f ca="1" t="shared" si="1"/>
        <v>25</v>
      </c>
      <c r="B35" s="32" t="str">
        <f>IF(displayID,INDEX(Names!$C$10:$C$109,Gradebook!A35),INDEX(Names!$B$10:$B$109,Gradebook!A35))</f>
        <v>Maria</v>
      </c>
      <c r="C35" s="28">
        <v>50</v>
      </c>
      <c r="D35" s="28">
        <v>50</v>
      </c>
      <c r="E35" s="28">
        <v>50</v>
      </c>
      <c r="F35" s="28">
        <v>50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2">
        <f t="shared" si="0"/>
        <v>200</v>
      </c>
      <c r="S35" s="21">
        <f t="shared" si="2"/>
        <v>0.9523809523809523</v>
      </c>
      <c r="T35" s="16" t="str">
        <f>IF(S35="","",INDEX(Grades!$B$10:$B$22,MATCH(S35,Grades!$A$10:$A$22,1)))</f>
        <v>A</v>
      </c>
    </row>
    <row r="36" spans="1:20" ht="12.75">
      <c r="A36" s="5">
        <f ca="1" t="shared" si="1"/>
        <v>26</v>
      </c>
      <c r="B36" s="32">
        <f>IF(displayID,INDEX(Names!$C$10:$C$109,Gradebook!A36),INDEX(Names!$B$10:$B$109,Gradebook!A36))</f>
        <v>0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2">
        <f t="shared" si="0"/>
      </c>
      <c r="S36" s="21">
        <f t="shared" si="2"/>
      </c>
      <c r="T36" s="16">
        <f>IF(S36="","",INDEX(Grades!$B$10:$B$22,MATCH(S36,Grades!$A$10:$A$22,1)))</f>
      </c>
    </row>
    <row r="37" spans="1:20" ht="12.75">
      <c r="A37" s="5">
        <f ca="1" t="shared" si="1"/>
        <v>27</v>
      </c>
      <c r="B37" s="32">
        <f>IF(displayID,INDEX(Names!$C$10:$C$109,Gradebook!A37),INDEX(Names!$B$10:$B$109,Gradebook!A37))</f>
        <v>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2">
        <f t="shared" si="0"/>
      </c>
      <c r="S37" s="21">
        <f t="shared" si="2"/>
      </c>
      <c r="T37" s="16">
        <f>IF(S37="","",INDEX(Grades!$B$10:$B$22,MATCH(S37,Grades!$A$10:$A$22,1)))</f>
      </c>
    </row>
    <row r="38" spans="1:20" ht="12.75">
      <c r="A38" s="5">
        <f ca="1" t="shared" si="1"/>
        <v>28</v>
      </c>
      <c r="B38" s="32">
        <f>IF(displayID,INDEX(Names!$C$10:$C$109,Gradebook!A38),INDEX(Names!$B$10:$B$109,Gradebook!A38))</f>
        <v>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2">
        <f t="shared" si="0"/>
      </c>
      <c r="S38" s="21">
        <f t="shared" si="2"/>
      </c>
      <c r="T38" s="16">
        <f>IF(S38="","",INDEX(Grades!$B$10:$B$22,MATCH(S38,Grades!$A$10:$A$22,1)))</f>
      </c>
    </row>
    <row r="39" spans="1:20" ht="12.75">
      <c r="A39" s="5">
        <f ca="1" t="shared" si="1"/>
        <v>29</v>
      </c>
      <c r="B39" s="32">
        <f>IF(displayID,INDEX(Names!$C$10:$C$109,Gradebook!A39),INDEX(Names!$B$10:$B$109,Gradebook!A39))</f>
        <v>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2">
        <f t="shared" si="0"/>
      </c>
      <c r="S39" s="21">
        <f t="shared" si="2"/>
      </c>
      <c r="T39" s="16">
        <f>IF(S39="","",INDEX(Grades!$B$10:$B$22,MATCH(S39,Grades!$A$10:$A$22,1)))</f>
      </c>
    </row>
    <row r="40" spans="1:20" ht="12.75">
      <c r="A40" s="5">
        <f ca="1" t="shared" si="1"/>
        <v>30</v>
      </c>
      <c r="B40" s="32">
        <f>IF(displayID,INDEX(Names!$C$10:$C$109,Gradebook!A40),INDEX(Names!$B$10:$B$109,Gradebook!A40))</f>
        <v>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2">
        <f t="shared" si="0"/>
      </c>
      <c r="S40" s="21">
        <f t="shared" si="2"/>
      </c>
      <c r="T40" s="16">
        <f>IF(S40="","",INDEX(Grades!$B$10:$B$22,MATCH(S40,Grades!$A$10:$A$22,1)))</f>
      </c>
    </row>
    <row r="41" spans="1:20" ht="12.75">
      <c r="A41" s="63" t="s">
        <v>69</v>
      </c>
      <c r="B41" s="58" t="s">
        <v>53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22"/>
      <c r="S41" s="21">
        <f t="shared" si="2"/>
      </c>
      <c r="T41" s="16"/>
    </row>
    <row r="42" spans="2:20" ht="12.75">
      <c r="B42" s="11" t="s">
        <v>58</v>
      </c>
      <c r="C42" s="39">
        <f aca="true" t="shared" si="3" ref="C42:Q42">IF(SUM(C11:C41)=0,0,AVERAGE(C11:C41))</f>
        <v>43.88</v>
      </c>
      <c r="D42" s="39">
        <f t="shared" si="3"/>
        <v>45.28</v>
      </c>
      <c r="E42" s="39">
        <f t="shared" si="3"/>
        <v>38.47826086956522</v>
      </c>
      <c r="F42" s="39">
        <f t="shared" si="3"/>
        <v>39.12</v>
      </c>
      <c r="G42" s="39">
        <f t="shared" si="3"/>
        <v>0</v>
      </c>
      <c r="H42" s="39">
        <f t="shared" si="3"/>
        <v>0</v>
      </c>
      <c r="I42" s="39">
        <f t="shared" si="3"/>
        <v>0</v>
      </c>
      <c r="J42" s="39">
        <f t="shared" si="3"/>
        <v>0</v>
      </c>
      <c r="K42" s="39">
        <f t="shared" si="3"/>
        <v>0</v>
      </c>
      <c r="L42" s="39">
        <f t="shared" si="3"/>
        <v>0</v>
      </c>
      <c r="M42" s="39">
        <f t="shared" si="3"/>
        <v>0</v>
      </c>
      <c r="N42" s="39">
        <f t="shared" si="3"/>
        <v>0</v>
      </c>
      <c r="O42" s="39">
        <f t="shared" si="3"/>
        <v>0</v>
      </c>
      <c r="P42" s="39">
        <f t="shared" si="3"/>
        <v>0</v>
      </c>
      <c r="Q42" s="39">
        <f t="shared" si="3"/>
        <v>0</v>
      </c>
      <c r="R42" s="43" t="s">
        <v>77</v>
      </c>
      <c r="S42" s="23">
        <f>AVERAGE(S11:S41)</f>
        <v>0.7941904761904763</v>
      </c>
      <c r="T42" s="17" t="str">
        <f>IF(S42="","",INDEX(Grades!$B$10:$B$22,MATCH(S42,Grades!$A$10:$A$22,1)))</f>
        <v>C+</v>
      </c>
    </row>
    <row r="43" spans="2:17" ht="12.75">
      <c r="B43" s="11" t="s">
        <v>59</v>
      </c>
      <c r="C43" s="76">
        <f aca="true" t="shared" si="4" ref="C43:Q43">IF(OR(C8=0,C42=0),"",C42/C8)</f>
        <v>0.8776</v>
      </c>
      <c r="D43" s="76">
        <f t="shared" si="4"/>
        <v>0.7546666666666667</v>
      </c>
      <c r="E43" s="76">
        <f t="shared" si="4"/>
        <v>0.7695652173913043</v>
      </c>
      <c r="F43" s="76">
        <f t="shared" si="4"/>
        <v>0.7824</v>
      </c>
      <c r="G43" s="76">
        <f t="shared" si="4"/>
      </c>
      <c r="H43" s="76">
        <f t="shared" si="4"/>
      </c>
      <c r="I43" s="76">
        <f t="shared" si="4"/>
      </c>
      <c r="J43" s="76">
        <f t="shared" si="4"/>
      </c>
      <c r="K43" s="76">
        <f t="shared" si="4"/>
      </c>
      <c r="L43" s="76">
        <f t="shared" si="4"/>
      </c>
      <c r="M43" s="76">
        <f t="shared" si="4"/>
      </c>
      <c r="N43" s="76">
        <f t="shared" si="4"/>
      </c>
      <c r="O43" s="76">
        <f t="shared" si="4"/>
      </c>
      <c r="P43" s="76">
        <f t="shared" si="4"/>
      </c>
      <c r="Q43" s="76">
        <f t="shared" si="4"/>
      </c>
    </row>
    <row r="44" spans="2:19" ht="12.75">
      <c r="B44" s="11" t="s">
        <v>74</v>
      </c>
      <c r="C44" s="76">
        <f aca="true" t="shared" si="5" ref="C44:Q44">IF(OR(C8=0,C42=0),"",MEDIAN(C11:C41)/C8)</f>
        <v>0.86</v>
      </c>
      <c r="D44" s="76">
        <f t="shared" si="5"/>
        <v>0.7666666666666667</v>
      </c>
      <c r="E44" s="76">
        <f t="shared" si="5"/>
        <v>0.74</v>
      </c>
      <c r="F44" s="76">
        <f t="shared" si="5"/>
        <v>0.78</v>
      </c>
      <c r="G44" s="76">
        <f t="shared" si="5"/>
      </c>
      <c r="H44" s="76">
        <f t="shared" si="5"/>
      </c>
      <c r="I44" s="76">
        <f t="shared" si="5"/>
      </c>
      <c r="J44" s="76">
        <f t="shared" si="5"/>
      </c>
      <c r="K44" s="76">
        <f t="shared" si="5"/>
      </c>
      <c r="L44" s="76">
        <f t="shared" si="5"/>
      </c>
      <c r="M44" s="76">
        <f t="shared" si="5"/>
      </c>
      <c r="N44" s="76">
        <f t="shared" si="5"/>
      </c>
      <c r="O44" s="76">
        <f t="shared" si="5"/>
      </c>
      <c r="P44" s="76">
        <f t="shared" si="5"/>
      </c>
      <c r="Q44" s="76">
        <f t="shared" si="5"/>
      </c>
      <c r="R44" s="43" t="s">
        <v>74</v>
      </c>
      <c r="S44" s="23">
        <f>MEDIAN(S11:S41)</f>
        <v>0.7952380952380952</v>
      </c>
    </row>
    <row r="45" spans="2:20" ht="12.75">
      <c r="B45" s="11" t="s">
        <v>73</v>
      </c>
      <c r="C45" s="76">
        <f aca="true" t="shared" si="6" ref="C45:Q45">IF(OR(C8=0,C42=0),"",STDEV(C11:C41)/C8)</f>
        <v>0.06359245238233852</v>
      </c>
      <c r="D45" s="76">
        <f t="shared" si="6"/>
        <v>0.05368805646889648</v>
      </c>
      <c r="E45" s="76">
        <f t="shared" si="6"/>
        <v>0.14855296762341486</v>
      </c>
      <c r="F45" s="76">
        <f t="shared" si="6"/>
        <v>0.14086873322352264</v>
      </c>
      <c r="G45" s="76">
        <f t="shared" si="6"/>
      </c>
      <c r="H45" s="76">
        <f t="shared" si="6"/>
      </c>
      <c r="I45" s="76">
        <f t="shared" si="6"/>
      </c>
      <c r="J45" s="76">
        <f t="shared" si="6"/>
      </c>
      <c r="K45" s="76">
        <f t="shared" si="6"/>
      </c>
      <c r="L45" s="76">
        <f t="shared" si="6"/>
      </c>
      <c r="M45" s="76">
        <f t="shared" si="6"/>
      </c>
      <c r="N45" s="76">
        <f t="shared" si="6"/>
      </c>
      <c r="O45" s="76">
        <f t="shared" si="6"/>
      </c>
      <c r="P45" s="76">
        <f t="shared" si="6"/>
      </c>
      <c r="Q45" s="76">
        <f t="shared" si="6"/>
      </c>
      <c r="R45" s="43" t="s">
        <v>73</v>
      </c>
      <c r="S45" s="23">
        <f>STDEV(S11:S41)</f>
        <v>0.053177919820751866</v>
      </c>
      <c r="T45" s="63" t="s">
        <v>69</v>
      </c>
    </row>
  </sheetData>
  <hyperlinks>
    <hyperlink ref="V3" r:id="rId1" display="HELP"/>
  </hyperlinks>
  <printOptions horizontalCentered="1"/>
  <pageMargins left="0.5" right="0.5" top="0.5" bottom="0.5" header="0.5" footer="0.25"/>
  <pageSetup fitToHeight="0" fitToWidth="1" horizontalDpi="600" verticalDpi="600" orientation="landscape" scale="91" r:id="rId4"/>
  <ignoredErrors>
    <ignoredError sqref="Q42 C42:F42 I42:M42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0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8515625" style="0" customWidth="1"/>
    <col min="9" max="9" width="0" style="0" hidden="1" customWidth="1"/>
  </cols>
  <sheetData>
    <row r="1" spans="1:10" ht="23.25">
      <c r="A1" s="6" t="s">
        <v>90</v>
      </c>
      <c r="J1" s="29"/>
    </row>
    <row r="2" spans="1:10" ht="12.75">
      <c r="A2" s="15" t="s">
        <v>37</v>
      </c>
      <c r="I2" s="61" t="s">
        <v>54</v>
      </c>
      <c r="J2" s="30" t="s">
        <v>55</v>
      </c>
    </row>
    <row r="3" spans="1:10" ht="12.75">
      <c r="A3" s="15" t="s">
        <v>63</v>
      </c>
      <c r="I3" s="62" t="b">
        <v>0</v>
      </c>
      <c r="J3" s="54" t="s">
        <v>82</v>
      </c>
    </row>
    <row r="4" ht="12.75">
      <c r="A4" s="15" t="s">
        <v>64</v>
      </c>
    </row>
    <row r="5" ht="12.75">
      <c r="A5" s="15" t="s">
        <v>70</v>
      </c>
    </row>
    <row r="6" ht="12.75">
      <c r="A6" s="15" t="s">
        <v>71</v>
      </c>
    </row>
    <row r="7" ht="12.75">
      <c r="A7" s="15" t="s">
        <v>65</v>
      </c>
    </row>
    <row r="8" ht="12.75">
      <c r="A8" s="15"/>
    </row>
    <row r="9" spans="2:3" ht="12.75">
      <c r="B9" s="10" t="s">
        <v>38</v>
      </c>
      <c r="C9" s="10" t="s">
        <v>39</v>
      </c>
    </row>
    <row r="10" spans="1:3" ht="12.75">
      <c r="A10" s="26">
        <f ca="1">OFFSET(A10,-1,0,1,1)+1</f>
        <v>1</v>
      </c>
      <c r="B10" s="12" t="s">
        <v>15</v>
      </c>
      <c r="C10" s="20">
        <v>102</v>
      </c>
    </row>
    <row r="11" spans="1:3" ht="12.75">
      <c r="A11" s="26">
        <f aca="true" ca="1" t="shared" si="0" ref="A11:A74">OFFSET(A11,-1,0,1,1)+1</f>
        <v>2</v>
      </c>
      <c r="B11" s="12" t="s">
        <v>17</v>
      </c>
      <c r="C11" s="20">
        <v>104</v>
      </c>
    </row>
    <row r="12" spans="1:3" ht="12.75">
      <c r="A12" s="26">
        <f ca="1" t="shared" si="0"/>
        <v>3</v>
      </c>
      <c r="B12" s="12" t="s">
        <v>16</v>
      </c>
      <c r="C12" s="20">
        <v>106</v>
      </c>
    </row>
    <row r="13" spans="1:3" ht="12.75">
      <c r="A13" s="26">
        <f ca="1" t="shared" si="0"/>
        <v>4</v>
      </c>
      <c r="B13" s="12" t="s">
        <v>14</v>
      </c>
      <c r="C13" s="20">
        <v>108</v>
      </c>
    </row>
    <row r="14" spans="1:3" ht="12.75">
      <c r="A14" s="26">
        <f ca="1" t="shared" si="0"/>
        <v>5</v>
      </c>
      <c r="B14" s="12" t="s">
        <v>40</v>
      </c>
      <c r="C14" s="20">
        <v>110</v>
      </c>
    </row>
    <row r="15" spans="1:3" ht="12.75">
      <c r="A15" s="26">
        <f ca="1" t="shared" si="0"/>
        <v>6</v>
      </c>
      <c r="B15" s="12" t="s">
        <v>41</v>
      </c>
      <c r="C15" s="20">
        <v>112</v>
      </c>
    </row>
    <row r="16" spans="1:3" ht="12.75">
      <c r="A16" s="26">
        <f ca="1" t="shared" si="0"/>
        <v>7</v>
      </c>
      <c r="B16" s="12" t="s">
        <v>42</v>
      </c>
      <c r="C16" s="20">
        <v>114</v>
      </c>
    </row>
    <row r="17" spans="1:3" ht="12.75">
      <c r="A17" s="26">
        <f ca="1" t="shared" si="0"/>
        <v>8</v>
      </c>
      <c r="B17" s="12" t="s">
        <v>43</v>
      </c>
      <c r="C17" s="20">
        <v>116</v>
      </c>
    </row>
    <row r="18" spans="1:3" ht="12.75">
      <c r="A18" s="26">
        <f ca="1" t="shared" si="0"/>
        <v>9</v>
      </c>
      <c r="B18" s="12" t="s">
        <v>44</v>
      </c>
      <c r="C18" s="20">
        <v>118</v>
      </c>
    </row>
    <row r="19" spans="1:3" ht="12.75">
      <c r="A19" s="26">
        <f ca="1" t="shared" si="0"/>
        <v>10</v>
      </c>
      <c r="B19" s="12" t="s">
        <v>45</v>
      </c>
      <c r="C19" s="20">
        <v>120</v>
      </c>
    </row>
    <row r="20" spans="1:3" ht="12.75">
      <c r="A20" s="26">
        <f ca="1" t="shared" si="0"/>
        <v>11</v>
      </c>
      <c r="B20" s="12" t="s">
        <v>46</v>
      </c>
      <c r="C20" s="20">
        <v>122</v>
      </c>
    </row>
    <row r="21" spans="1:3" ht="12.75">
      <c r="A21" s="26">
        <f ca="1" t="shared" si="0"/>
        <v>12</v>
      </c>
      <c r="B21" s="12" t="s">
        <v>47</v>
      </c>
      <c r="C21" s="20">
        <v>124</v>
      </c>
    </row>
    <row r="22" spans="1:3" ht="12.75">
      <c r="A22" s="26">
        <f ca="1" t="shared" si="0"/>
        <v>13</v>
      </c>
      <c r="B22" s="12" t="s">
        <v>48</v>
      </c>
      <c r="C22" s="20">
        <v>126</v>
      </c>
    </row>
    <row r="23" spans="1:3" ht="12.75">
      <c r="A23" s="26">
        <f ca="1" t="shared" si="0"/>
        <v>14</v>
      </c>
      <c r="B23" s="12" t="s">
        <v>49</v>
      </c>
      <c r="C23" s="20">
        <v>128</v>
      </c>
    </row>
    <row r="24" spans="1:3" ht="12.75">
      <c r="A24" s="26">
        <f ca="1" t="shared" si="0"/>
        <v>15</v>
      </c>
      <c r="B24" s="12" t="s">
        <v>50</v>
      </c>
      <c r="C24" s="20">
        <v>130</v>
      </c>
    </row>
    <row r="25" spans="1:3" ht="12.75">
      <c r="A25" s="26">
        <f ca="1" t="shared" si="0"/>
        <v>16</v>
      </c>
      <c r="B25" s="12" t="s">
        <v>51</v>
      </c>
      <c r="C25" s="20">
        <v>132</v>
      </c>
    </row>
    <row r="26" spans="1:3" ht="12.75">
      <c r="A26" s="26">
        <f ca="1" t="shared" si="0"/>
        <v>17</v>
      </c>
      <c r="B26" s="12" t="s">
        <v>52</v>
      </c>
      <c r="C26" s="20">
        <v>134</v>
      </c>
    </row>
    <row r="27" spans="1:3" ht="12.75">
      <c r="A27" s="26">
        <f ca="1" t="shared" si="0"/>
        <v>18</v>
      </c>
      <c r="B27" s="12" t="s">
        <v>47</v>
      </c>
      <c r="C27" s="20">
        <v>136</v>
      </c>
    </row>
    <row r="28" spans="1:3" ht="12.75">
      <c r="A28" s="26">
        <f ca="1" t="shared" si="0"/>
        <v>19</v>
      </c>
      <c r="B28" s="12" t="s">
        <v>48</v>
      </c>
      <c r="C28" s="20">
        <v>138</v>
      </c>
    </row>
    <row r="29" spans="1:3" ht="12.75">
      <c r="A29" s="26">
        <f ca="1" t="shared" si="0"/>
        <v>20</v>
      </c>
      <c r="B29" s="12" t="s">
        <v>49</v>
      </c>
      <c r="C29" s="20">
        <v>140</v>
      </c>
    </row>
    <row r="30" spans="1:3" ht="12.75">
      <c r="A30" s="26">
        <f ca="1" t="shared" si="0"/>
        <v>21</v>
      </c>
      <c r="B30" s="12" t="s">
        <v>50</v>
      </c>
      <c r="C30" s="20">
        <v>142</v>
      </c>
    </row>
    <row r="31" spans="1:3" ht="12.75">
      <c r="A31" s="26">
        <f ca="1" t="shared" si="0"/>
        <v>22</v>
      </c>
      <c r="B31" s="12" t="s">
        <v>51</v>
      </c>
      <c r="C31" s="20">
        <v>144</v>
      </c>
    </row>
    <row r="32" spans="1:3" ht="12.75">
      <c r="A32" s="26">
        <f ca="1" t="shared" si="0"/>
        <v>23</v>
      </c>
      <c r="B32" s="12" t="s">
        <v>52</v>
      </c>
      <c r="C32" s="20">
        <v>146</v>
      </c>
    </row>
    <row r="33" spans="1:3" ht="12.75">
      <c r="A33" s="26">
        <f ca="1" t="shared" si="0"/>
        <v>24</v>
      </c>
      <c r="B33" s="12" t="s">
        <v>48</v>
      </c>
      <c r="C33" s="20">
        <v>148</v>
      </c>
    </row>
    <row r="34" spans="1:3" ht="12.75">
      <c r="A34" s="26">
        <f ca="1" t="shared" si="0"/>
        <v>25</v>
      </c>
      <c r="B34" s="12" t="s">
        <v>50</v>
      </c>
      <c r="C34" s="20">
        <v>152</v>
      </c>
    </row>
    <row r="35" spans="1:3" ht="12.75">
      <c r="A35" s="26">
        <f ca="1" t="shared" si="0"/>
        <v>26</v>
      </c>
      <c r="B35" s="12"/>
      <c r="C35" s="20"/>
    </row>
    <row r="36" spans="1:3" ht="12.75">
      <c r="A36" s="26">
        <f ca="1" t="shared" si="0"/>
        <v>27</v>
      </c>
      <c r="B36" s="12"/>
      <c r="C36" s="20"/>
    </row>
    <row r="37" spans="1:3" ht="12.75">
      <c r="A37" s="26">
        <f ca="1" t="shared" si="0"/>
        <v>28</v>
      </c>
      <c r="B37" s="12"/>
      <c r="C37" s="20"/>
    </row>
    <row r="38" spans="1:3" ht="12.75">
      <c r="A38" s="26">
        <f ca="1" t="shared" si="0"/>
        <v>29</v>
      </c>
      <c r="B38" s="12"/>
      <c r="C38" s="20"/>
    </row>
    <row r="39" spans="1:3" ht="12.75">
      <c r="A39" s="26">
        <f ca="1" t="shared" si="0"/>
        <v>30</v>
      </c>
      <c r="B39" s="12"/>
      <c r="C39" s="20"/>
    </row>
    <row r="40" spans="1:3" ht="12.75">
      <c r="A40" s="26">
        <f ca="1" t="shared" si="0"/>
        <v>31</v>
      </c>
      <c r="B40" s="12"/>
      <c r="C40" s="20"/>
    </row>
    <row r="41" spans="1:3" ht="12.75">
      <c r="A41" s="26">
        <f ca="1" t="shared" si="0"/>
        <v>32</v>
      </c>
      <c r="B41" s="12"/>
      <c r="C41" s="20"/>
    </row>
    <row r="42" spans="1:3" ht="12.75">
      <c r="A42" s="26">
        <f ca="1" t="shared" si="0"/>
        <v>33</v>
      </c>
      <c r="B42" s="12"/>
      <c r="C42" s="20"/>
    </row>
    <row r="43" spans="1:3" ht="12.75">
      <c r="A43" s="26">
        <f ca="1" t="shared" si="0"/>
        <v>34</v>
      </c>
      <c r="B43" s="12"/>
      <c r="C43" s="20"/>
    </row>
    <row r="44" spans="1:3" ht="12.75">
      <c r="A44" s="26">
        <f ca="1" t="shared" si="0"/>
        <v>35</v>
      </c>
      <c r="B44" s="12"/>
      <c r="C44" s="20"/>
    </row>
    <row r="45" spans="1:3" ht="12.75">
      <c r="A45" s="26">
        <f ca="1" t="shared" si="0"/>
        <v>36</v>
      </c>
      <c r="B45" s="12"/>
      <c r="C45" s="20"/>
    </row>
    <row r="46" spans="1:3" ht="12.75">
      <c r="A46" s="26">
        <f ca="1" t="shared" si="0"/>
        <v>37</v>
      </c>
      <c r="B46" s="12"/>
      <c r="C46" s="20"/>
    </row>
    <row r="47" spans="1:3" ht="12.75">
      <c r="A47" s="26">
        <f ca="1" t="shared" si="0"/>
        <v>38</v>
      </c>
      <c r="B47" s="12"/>
      <c r="C47" s="20"/>
    </row>
    <row r="48" spans="1:3" ht="12.75">
      <c r="A48" s="26">
        <f ca="1" t="shared" si="0"/>
        <v>39</v>
      </c>
      <c r="B48" s="12"/>
      <c r="C48" s="20"/>
    </row>
    <row r="49" spans="1:3" ht="12.75">
      <c r="A49" s="26">
        <f ca="1" t="shared" si="0"/>
        <v>40</v>
      </c>
      <c r="B49" s="12"/>
      <c r="C49" s="20"/>
    </row>
    <row r="50" spans="1:3" ht="12.75">
      <c r="A50" s="26">
        <f ca="1" t="shared" si="0"/>
        <v>41</v>
      </c>
      <c r="B50" s="12"/>
      <c r="C50" s="20"/>
    </row>
    <row r="51" spans="1:3" ht="12.75">
      <c r="A51" s="26">
        <f ca="1" t="shared" si="0"/>
        <v>42</v>
      </c>
      <c r="B51" s="12"/>
      <c r="C51" s="20"/>
    </row>
    <row r="52" spans="1:3" ht="12.75">
      <c r="A52" s="26">
        <f ca="1" t="shared" si="0"/>
        <v>43</v>
      </c>
      <c r="B52" s="12"/>
      <c r="C52" s="20"/>
    </row>
    <row r="53" spans="1:3" ht="12.75">
      <c r="A53" s="26">
        <f ca="1" t="shared" si="0"/>
        <v>44</v>
      </c>
      <c r="B53" s="12"/>
      <c r="C53" s="20"/>
    </row>
    <row r="54" spans="1:3" ht="12.75">
      <c r="A54" s="26">
        <f ca="1" t="shared" si="0"/>
        <v>45</v>
      </c>
      <c r="B54" s="12"/>
      <c r="C54" s="20"/>
    </row>
    <row r="55" spans="1:3" ht="12.75">
      <c r="A55" s="26">
        <f ca="1" t="shared" si="0"/>
        <v>46</v>
      </c>
      <c r="B55" s="12"/>
      <c r="C55" s="20"/>
    </row>
    <row r="56" spans="1:3" ht="12.75">
      <c r="A56" s="26">
        <f ca="1" t="shared" si="0"/>
        <v>47</v>
      </c>
      <c r="B56" s="12"/>
      <c r="C56" s="20"/>
    </row>
    <row r="57" spans="1:3" ht="12.75">
      <c r="A57" s="26">
        <f ca="1" t="shared" si="0"/>
        <v>48</v>
      </c>
      <c r="B57" s="12"/>
      <c r="C57" s="20"/>
    </row>
    <row r="58" spans="1:3" ht="12.75">
      <c r="A58" s="26">
        <f ca="1" t="shared" si="0"/>
        <v>49</v>
      </c>
      <c r="B58" s="12"/>
      <c r="C58" s="20"/>
    </row>
    <row r="59" spans="1:3" ht="12.75">
      <c r="A59" s="26">
        <f ca="1" t="shared" si="0"/>
        <v>50</v>
      </c>
      <c r="B59" s="12"/>
      <c r="C59" s="20"/>
    </row>
    <row r="60" spans="1:3" ht="12.75">
      <c r="A60" s="26">
        <f ca="1" t="shared" si="0"/>
        <v>51</v>
      </c>
      <c r="B60" s="12"/>
      <c r="C60" s="20"/>
    </row>
    <row r="61" spans="1:3" ht="12.75">
      <c r="A61" s="26">
        <f ca="1" t="shared" si="0"/>
        <v>52</v>
      </c>
      <c r="B61" s="12"/>
      <c r="C61" s="20"/>
    </row>
    <row r="62" spans="1:3" ht="12.75">
      <c r="A62" s="26">
        <f ca="1" t="shared" si="0"/>
        <v>53</v>
      </c>
      <c r="B62" s="12"/>
      <c r="C62" s="20"/>
    </row>
    <row r="63" spans="1:3" ht="12.75">
      <c r="A63" s="26">
        <f ca="1" t="shared" si="0"/>
        <v>54</v>
      </c>
      <c r="B63" s="12"/>
      <c r="C63" s="20"/>
    </row>
    <row r="64" spans="1:3" ht="12.75">
      <c r="A64" s="26">
        <f ca="1" t="shared" si="0"/>
        <v>55</v>
      </c>
      <c r="B64" s="12"/>
      <c r="C64" s="20"/>
    </row>
    <row r="65" spans="1:3" ht="12.75">
      <c r="A65" s="26">
        <f ca="1" t="shared" si="0"/>
        <v>56</v>
      </c>
      <c r="B65" s="12"/>
      <c r="C65" s="20"/>
    </row>
    <row r="66" spans="1:3" ht="12.75">
      <c r="A66" s="26">
        <f ca="1" t="shared" si="0"/>
        <v>57</v>
      </c>
      <c r="B66" s="12"/>
      <c r="C66" s="20"/>
    </row>
    <row r="67" spans="1:3" ht="12.75">
      <c r="A67" s="26">
        <f ca="1" t="shared" si="0"/>
        <v>58</v>
      </c>
      <c r="B67" s="12"/>
      <c r="C67" s="20"/>
    </row>
    <row r="68" spans="1:3" ht="12.75">
      <c r="A68" s="26">
        <f ca="1" t="shared" si="0"/>
        <v>59</v>
      </c>
      <c r="B68" s="12"/>
      <c r="C68" s="20"/>
    </row>
    <row r="69" spans="1:3" ht="12.75">
      <c r="A69" s="26">
        <f ca="1" t="shared" si="0"/>
        <v>60</v>
      </c>
      <c r="B69" s="12"/>
      <c r="C69" s="20"/>
    </row>
    <row r="70" spans="1:3" ht="12.75">
      <c r="A70" s="26">
        <f ca="1" t="shared" si="0"/>
        <v>61</v>
      </c>
      <c r="B70" s="12"/>
      <c r="C70" s="20"/>
    </row>
    <row r="71" spans="1:3" ht="12.75">
      <c r="A71" s="26">
        <f ca="1" t="shared" si="0"/>
        <v>62</v>
      </c>
      <c r="B71" s="12"/>
      <c r="C71" s="20"/>
    </row>
    <row r="72" spans="1:3" ht="12.75">
      <c r="A72" s="26">
        <f ca="1" t="shared" si="0"/>
        <v>63</v>
      </c>
      <c r="B72" s="12"/>
      <c r="C72" s="20"/>
    </row>
    <row r="73" spans="1:3" ht="12.75">
      <c r="A73" s="26">
        <f ca="1" t="shared" si="0"/>
        <v>64</v>
      </c>
      <c r="B73" s="12"/>
      <c r="C73" s="20"/>
    </row>
    <row r="74" spans="1:3" ht="12.75">
      <c r="A74" s="26">
        <f ca="1" t="shared" si="0"/>
        <v>65</v>
      </c>
      <c r="B74" s="12"/>
      <c r="C74" s="20"/>
    </row>
    <row r="75" spans="1:3" ht="12.75">
      <c r="A75" s="26">
        <f aca="true" ca="1" t="shared" si="1" ref="A75:A109">OFFSET(A75,-1,0,1,1)+1</f>
        <v>66</v>
      </c>
      <c r="B75" s="12"/>
      <c r="C75" s="20"/>
    </row>
    <row r="76" spans="1:3" ht="12.75">
      <c r="A76" s="26">
        <f ca="1" t="shared" si="1"/>
        <v>67</v>
      </c>
      <c r="B76" s="12"/>
      <c r="C76" s="20"/>
    </row>
    <row r="77" spans="1:3" ht="12.75">
      <c r="A77" s="26">
        <f ca="1" t="shared" si="1"/>
        <v>68</v>
      </c>
      <c r="B77" s="12"/>
      <c r="C77" s="20"/>
    </row>
    <row r="78" spans="1:3" ht="12.75">
      <c r="A78" s="26">
        <f ca="1" t="shared" si="1"/>
        <v>69</v>
      </c>
      <c r="B78" s="12"/>
      <c r="C78" s="20"/>
    </row>
    <row r="79" spans="1:3" ht="12.75">
      <c r="A79" s="26">
        <f ca="1" t="shared" si="1"/>
        <v>70</v>
      </c>
      <c r="B79" s="12"/>
      <c r="C79" s="20"/>
    </row>
    <row r="80" spans="1:3" ht="12.75">
      <c r="A80" s="26">
        <f ca="1" t="shared" si="1"/>
        <v>71</v>
      </c>
      <c r="B80" s="12"/>
      <c r="C80" s="20"/>
    </row>
    <row r="81" spans="1:3" ht="12.75">
      <c r="A81" s="26">
        <f ca="1" t="shared" si="1"/>
        <v>72</v>
      </c>
      <c r="B81" s="12"/>
      <c r="C81" s="20"/>
    </row>
    <row r="82" spans="1:3" ht="12.75">
      <c r="A82" s="26">
        <f ca="1" t="shared" si="1"/>
        <v>73</v>
      </c>
      <c r="B82" s="12"/>
      <c r="C82" s="20"/>
    </row>
    <row r="83" spans="1:3" ht="12.75">
      <c r="A83" s="26">
        <f ca="1" t="shared" si="1"/>
        <v>74</v>
      </c>
      <c r="B83" s="12"/>
      <c r="C83" s="20"/>
    </row>
    <row r="84" spans="1:3" ht="12.75">
      <c r="A84" s="26">
        <f ca="1" t="shared" si="1"/>
        <v>75</v>
      </c>
      <c r="B84" s="12"/>
      <c r="C84" s="20"/>
    </row>
    <row r="85" spans="1:3" ht="12.75">
      <c r="A85" s="26">
        <f ca="1" t="shared" si="1"/>
        <v>76</v>
      </c>
      <c r="B85" s="12"/>
      <c r="C85" s="20"/>
    </row>
    <row r="86" spans="1:3" ht="12.75">
      <c r="A86" s="26">
        <f ca="1" t="shared" si="1"/>
        <v>77</v>
      </c>
      <c r="B86" s="12"/>
      <c r="C86" s="20"/>
    </row>
    <row r="87" spans="1:3" ht="12.75">
      <c r="A87" s="26">
        <f ca="1" t="shared" si="1"/>
        <v>78</v>
      </c>
      <c r="B87" s="12"/>
      <c r="C87" s="20"/>
    </row>
    <row r="88" spans="1:3" ht="12.75">
      <c r="A88" s="26">
        <f ca="1" t="shared" si="1"/>
        <v>79</v>
      </c>
      <c r="B88" s="12"/>
      <c r="C88" s="20"/>
    </row>
    <row r="89" spans="1:3" ht="12.75">
      <c r="A89" s="26">
        <f ca="1" t="shared" si="1"/>
        <v>80</v>
      </c>
      <c r="B89" s="12"/>
      <c r="C89" s="20"/>
    </row>
    <row r="90" spans="1:3" ht="12.75">
      <c r="A90" s="26">
        <f ca="1" t="shared" si="1"/>
        <v>81</v>
      </c>
      <c r="B90" s="12"/>
      <c r="C90" s="20"/>
    </row>
    <row r="91" spans="1:3" ht="12.75">
      <c r="A91" s="26">
        <f ca="1" t="shared" si="1"/>
        <v>82</v>
      </c>
      <c r="B91" s="12"/>
      <c r="C91" s="20"/>
    </row>
    <row r="92" spans="1:3" ht="12.75">
      <c r="A92" s="26">
        <f ca="1" t="shared" si="1"/>
        <v>83</v>
      </c>
      <c r="B92" s="12"/>
      <c r="C92" s="20"/>
    </row>
    <row r="93" spans="1:3" ht="12.75">
      <c r="A93" s="26">
        <f ca="1" t="shared" si="1"/>
        <v>84</v>
      </c>
      <c r="B93" s="12"/>
      <c r="C93" s="20"/>
    </row>
    <row r="94" spans="1:3" ht="12.75">
      <c r="A94" s="26">
        <f ca="1" t="shared" si="1"/>
        <v>85</v>
      </c>
      <c r="B94" s="12"/>
      <c r="C94" s="20"/>
    </row>
    <row r="95" spans="1:3" ht="12.75">
      <c r="A95" s="26">
        <f ca="1" t="shared" si="1"/>
        <v>86</v>
      </c>
      <c r="B95" s="12"/>
      <c r="C95" s="20"/>
    </row>
    <row r="96" spans="1:3" ht="12.75">
      <c r="A96" s="26">
        <f ca="1" t="shared" si="1"/>
        <v>87</v>
      </c>
      <c r="B96" s="12"/>
      <c r="C96" s="20"/>
    </row>
    <row r="97" spans="1:3" ht="12.75">
      <c r="A97" s="26">
        <f ca="1" t="shared" si="1"/>
        <v>88</v>
      </c>
      <c r="B97" s="12"/>
      <c r="C97" s="20"/>
    </row>
    <row r="98" spans="1:3" ht="12.75">
      <c r="A98" s="26">
        <f ca="1" t="shared" si="1"/>
        <v>89</v>
      </c>
      <c r="B98" s="12"/>
      <c r="C98" s="20"/>
    </row>
    <row r="99" spans="1:3" ht="12.75">
      <c r="A99" s="26">
        <f ca="1" t="shared" si="1"/>
        <v>90</v>
      </c>
      <c r="B99" s="12"/>
      <c r="C99" s="20"/>
    </row>
    <row r="100" spans="1:3" ht="12.75">
      <c r="A100" s="26">
        <f ca="1" t="shared" si="1"/>
        <v>91</v>
      </c>
      <c r="B100" s="12"/>
      <c r="C100" s="20"/>
    </row>
    <row r="101" spans="1:3" ht="12.75">
      <c r="A101" s="26">
        <f ca="1" t="shared" si="1"/>
        <v>92</v>
      </c>
      <c r="B101" s="12"/>
      <c r="C101" s="20"/>
    </row>
    <row r="102" spans="1:3" ht="12.75">
      <c r="A102" s="26">
        <f ca="1" t="shared" si="1"/>
        <v>93</v>
      </c>
      <c r="B102" s="12"/>
      <c r="C102" s="20"/>
    </row>
    <row r="103" spans="1:3" ht="12.75">
      <c r="A103" s="26">
        <f ca="1" t="shared" si="1"/>
        <v>94</v>
      </c>
      <c r="B103" s="12"/>
      <c r="C103" s="20"/>
    </row>
    <row r="104" spans="1:3" ht="12.75">
      <c r="A104" s="26">
        <f ca="1" t="shared" si="1"/>
        <v>95</v>
      </c>
      <c r="B104" s="12"/>
      <c r="C104" s="20"/>
    </row>
    <row r="105" spans="1:3" ht="12.75">
      <c r="A105" s="26">
        <f ca="1" t="shared" si="1"/>
        <v>96</v>
      </c>
      <c r="B105" s="12"/>
      <c r="C105" s="20"/>
    </row>
    <row r="106" spans="1:3" ht="12.75">
      <c r="A106" s="26">
        <f ca="1" t="shared" si="1"/>
        <v>97</v>
      </c>
      <c r="B106" s="12"/>
      <c r="C106" s="20"/>
    </row>
    <row r="107" spans="1:3" ht="12.75">
      <c r="A107" s="26">
        <f ca="1" t="shared" si="1"/>
        <v>98</v>
      </c>
      <c r="B107" s="12"/>
      <c r="C107" s="20"/>
    </row>
    <row r="108" spans="1:3" ht="12.75">
      <c r="A108" s="26">
        <f ca="1" t="shared" si="1"/>
        <v>99</v>
      </c>
      <c r="B108" s="12"/>
      <c r="C108" s="20"/>
    </row>
    <row r="109" spans="1:3" ht="12.75">
      <c r="A109" s="26">
        <f ca="1" t="shared" si="1"/>
        <v>100</v>
      </c>
      <c r="B109" s="12"/>
      <c r="C109" s="20"/>
    </row>
  </sheetData>
  <hyperlinks>
    <hyperlink ref="J3" r:id="rId1" display="HELP"/>
  </hyperlinks>
  <printOptions/>
  <pageMargins left="0.75" right="0.75" top="0.5" bottom="0.5" header="0.5" footer="0.2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37"/>
  <sheetViews>
    <sheetView showGridLines="0" workbookViewId="0" topLeftCell="A1">
      <selection activeCell="A11" sqref="A11"/>
    </sheetView>
  </sheetViews>
  <sheetFormatPr defaultColWidth="9.140625" defaultRowHeight="12.75"/>
  <cols>
    <col min="1" max="3" width="9.7109375" style="0" customWidth="1"/>
    <col min="4" max="4" width="7.7109375" style="0" customWidth="1"/>
  </cols>
  <sheetData>
    <row r="1" spans="1:12" ht="23.25">
      <c r="A1" s="6" t="s">
        <v>62</v>
      </c>
      <c r="L1" s="29"/>
    </row>
    <row r="2" spans="1:12" ht="12.75">
      <c r="A2" s="15" t="s">
        <v>86</v>
      </c>
      <c r="L2" s="30" t="s">
        <v>55</v>
      </c>
    </row>
    <row r="3" spans="1:12" ht="12.75">
      <c r="A3" s="15" t="s">
        <v>56</v>
      </c>
      <c r="L3" s="54" t="s">
        <v>82</v>
      </c>
    </row>
    <row r="4" ht="12.75">
      <c r="A4" s="15" t="s">
        <v>84</v>
      </c>
    </row>
    <row r="5" ht="12.75">
      <c r="A5" s="15" t="s">
        <v>87</v>
      </c>
    </row>
    <row r="6" ht="12.75">
      <c r="A6" s="15" t="s">
        <v>88</v>
      </c>
    </row>
    <row r="8" ht="15">
      <c r="A8" s="36" t="s">
        <v>62</v>
      </c>
    </row>
    <row r="9" spans="1:4" ht="12.75">
      <c r="A9" s="37" t="s">
        <v>61</v>
      </c>
      <c r="B9" s="38" t="s">
        <v>24</v>
      </c>
      <c r="C9" s="79" t="s">
        <v>33</v>
      </c>
      <c r="D9" s="79"/>
    </row>
    <row r="10" spans="1:4" ht="12.75">
      <c r="A10" s="34">
        <v>0</v>
      </c>
      <c r="B10" s="35" t="s">
        <v>32</v>
      </c>
      <c r="C10" s="14">
        <f ca="1">COUNTIF(Gradebook!$S$11:$S$41,"&gt;="&amp;A10)-COUNTIF(Gradebook!$S$11:$S$41,"&gt;="&amp;OFFSET(A10,1,0,1,1))</f>
        <v>0</v>
      </c>
      <c r="D10" s="44">
        <f>C10/$C$23</f>
        <v>0</v>
      </c>
    </row>
    <row r="11" spans="1:4" ht="12.75">
      <c r="A11" s="56">
        <v>0.6</v>
      </c>
      <c r="B11" s="53" t="s">
        <v>31</v>
      </c>
      <c r="C11" s="14">
        <f ca="1">COUNTIF(Gradebook!$S$11:$S$41,"&gt;="&amp;A11)-COUNTIF(Gradebook!$S$11:$S$41,"&gt;="&amp;OFFSET(A11,1,0,1,1))</f>
        <v>0</v>
      </c>
      <c r="D11" s="44">
        <f aca="true" t="shared" si="0" ref="D11:D22">C11/$C$23</f>
        <v>0</v>
      </c>
    </row>
    <row r="12" spans="1:4" ht="12.75">
      <c r="A12" s="52">
        <f>3*(A14-A11)/10+A11</f>
        <v>0.63</v>
      </c>
      <c r="B12" s="53" t="s">
        <v>30</v>
      </c>
      <c r="C12" s="14">
        <f ca="1">COUNTIF(Gradebook!$S$11:$S$41,"&gt;="&amp;A12)-COUNTIF(Gradebook!$S$11:$S$41,"&gt;="&amp;OFFSET(A12,1,0,1,1))</f>
        <v>0</v>
      </c>
      <c r="D12" s="44">
        <f t="shared" si="0"/>
        <v>0</v>
      </c>
    </row>
    <row r="13" spans="1:4" ht="12.75">
      <c r="A13" s="52">
        <f>6*(A14-A11)/10+A11</f>
        <v>0.6599999999999999</v>
      </c>
      <c r="B13" s="53" t="s">
        <v>29</v>
      </c>
      <c r="C13" s="14">
        <f ca="1">COUNTIF(Gradebook!$S$11:$S$41,"&gt;="&amp;A13)-COUNTIF(Gradebook!$S$11:$S$41,"&gt;="&amp;OFFSET(A13,1,0,1,1))</f>
        <v>1</v>
      </c>
      <c r="D13" s="44">
        <f t="shared" si="0"/>
        <v>0.04</v>
      </c>
    </row>
    <row r="14" spans="1:4" ht="12.75">
      <c r="A14" s="56">
        <v>0.7</v>
      </c>
      <c r="B14" s="53" t="s">
        <v>28</v>
      </c>
      <c r="C14" s="14">
        <f ca="1">COUNTIF(Gradebook!$S$11:$S$41,"&gt;="&amp;A14)-COUNTIF(Gradebook!$S$11:$S$41,"&gt;="&amp;OFFSET(A14,1,0,1,1))</f>
        <v>1</v>
      </c>
      <c r="D14" s="44">
        <f t="shared" si="0"/>
        <v>0.04</v>
      </c>
    </row>
    <row r="15" spans="1:7" ht="12.75">
      <c r="A15" s="52">
        <f>3*(A17-A14)/10+A14</f>
        <v>0.73</v>
      </c>
      <c r="B15" s="53" t="s">
        <v>27</v>
      </c>
      <c r="C15" s="14">
        <f ca="1">COUNTIF(Gradebook!$S$11:$S$41,"&gt;="&amp;A15)-COUNTIF(Gradebook!$S$11:$S$41,"&gt;="&amp;OFFSET(A15,1,0,1,1))</f>
        <v>3</v>
      </c>
      <c r="D15" s="44">
        <f t="shared" si="0"/>
        <v>0.12</v>
      </c>
      <c r="G15" s="64" t="s">
        <v>69</v>
      </c>
    </row>
    <row r="16" spans="1:4" ht="12.75">
      <c r="A16" s="52">
        <f>6*(A17-A14)/10+A14</f>
        <v>0.76</v>
      </c>
      <c r="B16" s="53" t="s">
        <v>26</v>
      </c>
      <c r="C16" s="14">
        <f ca="1">COUNTIF(Gradebook!$S$11:$S$41,"&gt;="&amp;A16)-COUNTIF(Gradebook!$S$11:$S$41,"&gt;="&amp;OFFSET(A16,1,0,1,1))</f>
        <v>9</v>
      </c>
      <c r="D16" s="44">
        <f t="shared" si="0"/>
        <v>0.36</v>
      </c>
    </row>
    <row r="17" spans="1:4" ht="12.75">
      <c r="A17" s="56">
        <v>0.8</v>
      </c>
      <c r="B17" s="53" t="s">
        <v>25</v>
      </c>
      <c r="C17" s="14">
        <f ca="1">COUNTIF(Gradebook!$S$11:$S$41,"&gt;="&amp;A17)-COUNTIF(Gradebook!$S$11:$S$41,"&gt;="&amp;OFFSET(A17,1,0,1,1))</f>
        <v>7</v>
      </c>
      <c r="D17" s="44">
        <f t="shared" si="0"/>
        <v>0.28</v>
      </c>
    </row>
    <row r="18" spans="1:4" ht="12.75">
      <c r="A18" s="52">
        <f>3*(A20-A17)/10+A17</f>
        <v>0.8300000000000001</v>
      </c>
      <c r="B18" s="53" t="s">
        <v>23</v>
      </c>
      <c r="C18" s="14">
        <f ca="1">COUNTIF(Gradebook!$S$11:$S$41,"&gt;="&amp;A18)-COUNTIF(Gradebook!$S$11:$S$41,"&gt;="&amp;OFFSET(A18,1,0,1,1))</f>
        <v>2</v>
      </c>
      <c r="D18" s="44">
        <f t="shared" si="0"/>
        <v>0.08</v>
      </c>
    </row>
    <row r="19" spans="1:4" ht="12.75">
      <c r="A19" s="52">
        <f>6*(A20-A17)/10+A17</f>
        <v>0.86</v>
      </c>
      <c r="B19" s="53" t="s">
        <v>22</v>
      </c>
      <c r="C19" s="14">
        <f ca="1">COUNTIF(Gradebook!$S$11:$S$41,"&gt;="&amp;A19)-COUNTIF(Gradebook!$S$11:$S$41,"&gt;="&amp;OFFSET(A19,1,0,1,1))</f>
        <v>1</v>
      </c>
      <c r="D19" s="44">
        <f t="shared" si="0"/>
        <v>0.04</v>
      </c>
    </row>
    <row r="20" spans="1:4" ht="12.75">
      <c r="A20" s="56">
        <v>0.9</v>
      </c>
      <c r="B20" s="53" t="s">
        <v>21</v>
      </c>
      <c r="C20" s="14">
        <f ca="1">COUNTIF(Gradebook!$S$11:$S$41,"&gt;="&amp;A20)-COUNTIF(Gradebook!$S$11:$S$41,"&gt;="&amp;OFFSET(A20,1,0,1,1))</f>
        <v>0</v>
      </c>
      <c r="D20" s="44">
        <f t="shared" si="0"/>
        <v>0</v>
      </c>
    </row>
    <row r="21" spans="1:4" ht="12.75">
      <c r="A21" s="52">
        <f>3*(1-A20)/10+A20</f>
        <v>0.93</v>
      </c>
      <c r="B21" s="35" t="s">
        <v>20</v>
      </c>
      <c r="C21" s="14">
        <f ca="1">COUNTIF(Gradebook!$S$11:$S$41,"&gt;="&amp;A21)-COUNTIF(Gradebook!$S$11:$S$41,"&gt;="&amp;OFFSET(A21,1,0,1,1))</f>
        <v>1</v>
      </c>
      <c r="D21" s="44">
        <f t="shared" si="0"/>
        <v>0.04</v>
      </c>
    </row>
    <row r="22" spans="1:4" ht="12.75">
      <c r="A22" s="52">
        <f>6*(1-A20)/10+A20</f>
        <v>0.96</v>
      </c>
      <c r="B22" s="35" t="s">
        <v>19</v>
      </c>
      <c r="C22" s="46">
        <f ca="1">COUNTIF(Gradebook!$S$11:$S$41,"&gt;="&amp;A22)-COUNTIF(Gradebook!$S$11:$S$41,"&gt;="&amp;OFFSET(A22,1,0,1,1))</f>
        <v>0</v>
      </c>
      <c r="D22" s="60">
        <f t="shared" si="0"/>
        <v>0</v>
      </c>
    </row>
    <row r="23" spans="1:4" ht="12.75">
      <c r="A23" s="45"/>
      <c r="B23" s="47" t="s">
        <v>81</v>
      </c>
      <c r="C23" s="14">
        <f>SUM(C10:C22)</f>
        <v>25</v>
      </c>
      <c r="D23" s="44"/>
    </row>
    <row r="25" ht="15">
      <c r="A25" s="36" t="s">
        <v>76</v>
      </c>
    </row>
    <row r="26" spans="1:2" ht="12.75">
      <c r="A26" s="24">
        <f>Gradebook!S42</f>
        <v>0.7941904761904763</v>
      </c>
      <c r="B26" s="25" t="str">
        <f>INDEX(B10:B22,MATCH(A26,A10:A22,1))</f>
        <v>C+</v>
      </c>
    </row>
    <row r="27" ht="14.25">
      <c r="A27" s="41"/>
    </row>
    <row r="28" spans="1:3" ht="14.25">
      <c r="A28" s="42" t="s">
        <v>74</v>
      </c>
      <c r="B28" s="24">
        <f>Gradebook!S44</f>
        <v>0.7952380952380952</v>
      </c>
      <c r="C28" s="55" t="s">
        <v>83</v>
      </c>
    </row>
    <row r="29" spans="1:2" ht="14.25">
      <c r="A29" s="42" t="s">
        <v>73</v>
      </c>
      <c r="B29" s="24">
        <f>Gradebook!S45</f>
        <v>0.053177919820751866</v>
      </c>
    </row>
    <row r="31" spans="1:3" ht="15">
      <c r="A31" s="36" t="s">
        <v>78</v>
      </c>
      <c r="C31" s="64" t="s">
        <v>69</v>
      </c>
    </row>
    <row r="32" spans="1:2" ht="12.75">
      <c r="A32" s="51" t="s">
        <v>80</v>
      </c>
      <c r="B32" s="50" t="s">
        <v>79</v>
      </c>
    </row>
    <row r="33" spans="1:5" ht="12.75">
      <c r="A33" s="34">
        <v>0.9</v>
      </c>
      <c r="B33" s="48">
        <f>PERCENTILE(Gradebook!$S$11:$S$41,A33)</f>
        <v>0.8438095238095238</v>
      </c>
      <c r="C33" s="55" t="s">
        <v>85</v>
      </c>
      <c r="D33" s="49"/>
      <c r="E33" s="49"/>
    </row>
    <row r="34" spans="1:5" ht="12.75">
      <c r="A34" s="34">
        <v>0.65</v>
      </c>
      <c r="B34" s="48">
        <f>PERCENTILE(Gradebook!$S$11:$S$41,A34)</f>
        <v>0.8</v>
      </c>
      <c r="D34" s="49"/>
      <c r="E34" s="49"/>
    </row>
    <row r="35" spans="1:5" ht="12.75">
      <c r="A35" s="34">
        <v>0.35</v>
      </c>
      <c r="B35" s="48">
        <f>PERCENTILE(Gradebook!$S$11:$S$41,A35)</f>
        <v>0.7761904761904762</v>
      </c>
      <c r="D35" s="49"/>
      <c r="E35" s="49"/>
    </row>
    <row r="36" spans="1:2" ht="12.75">
      <c r="A36" s="34">
        <v>0.1</v>
      </c>
      <c r="B36" s="48">
        <f>PERCENTILE(Gradebook!$S$11:$S$41,A36)</f>
        <v>0.74</v>
      </c>
    </row>
    <row r="37" ht="12.75">
      <c r="A37" s="57"/>
    </row>
  </sheetData>
  <mergeCells count="1">
    <mergeCell ref="C9:D9"/>
  </mergeCells>
  <hyperlinks>
    <hyperlink ref="L3" r:id="rId1" display="HELP"/>
  </hyperlinks>
  <printOptions/>
  <pageMargins left="0.75" right="0.5" top="0.75" bottom="0.5" header="0.5" footer="0.25"/>
  <pageSetup fitToHeight="1" fitToWidth="1"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5.7109375" style="0" customWidth="1"/>
  </cols>
  <sheetData>
    <row r="1" ht="16.5" thickBot="1">
      <c r="A1" s="65" t="s">
        <v>91</v>
      </c>
    </row>
    <row r="2" ht="12.75">
      <c r="A2" s="55" t="s">
        <v>92</v>
      </c>
    </row>
    <row r="3" ht="12.75">
      <c r="A3" s="66" t="s">
        <v>57</v>
      </c>
    </row>
    <row r="4" ht="12.75">
      <c r="A4" s="67"/>
    </row>
    <row r="5" ht="12.75">
      <c r="A5" s="68" t="s">
        <v>93</v>
      </c>
    </row>
    <row r="6" ht="12.75">
      <c r="A6" s="69" t="s">
        <v>115</v>
      </c>
    </row>
    <row r="7" ht="12.75">
      <c r="A7" s="70" t="s">
        <v>116</v>
      </c>
    </row>
    <row r="8" ht="12.75">
      <c r="A8" s="69" t="s">
        <v>117</v>
      </c>
    </row>
    <row r="9" ht="12.75">
      <c r="A9" s="71" t="s">
        <v>94</v>
      </c>
    </row>
    <row r="10" ht="12.75">
      <c r="A10" s="69"/>
    </row>
    <row r="11" ht="12.75">
      <c r="A11" s="72" t="s">
        <v>95</v>
      </c>
    </row>
    <row r="12" ht="12.75">
      <c r="A12" s="72" t="s">
        <v>96</v>
      </c>
    </row>
    <row r="13" ht="12.75">
      <c r="A13" s="69"/>
    </row>
    <row r="14" ht="12.75">
      <c r="A14" s="68" t="s">
        <v>97</v>
      </c>
    </row>
    <row r="15" ht="12.75">
      <c r="A15" s="73" t="s">
        <v>98</v>
      </c>
    </row>
    <row r="16" ht="12.75">
      <c r="A16" s="73" t="s">
        <v>99</v>
      </c>
    </row>
    <row r="17" ht="12.75">
      <c r="A17" s="73" t="s">
        <v>100</v>
      </c>
    </row>
    <row r="18" ht="12.75">
      <c r="A18" s="73" t="s">
        <v>101</v>
      </c>
    </row>
    <row r="19" ht="12.75">
      <c r="A19" s="73" t="s">
        <v>102</v>
      </c>
    </row>
    <row r="20" ht="12.75">
      <c r="A20" s="73" t="s">
        <v>103</v>
      </c>
    </row>
    <row r="21" ht="12.75">
      <c r="A21" s="73" t="s">
        <v>104</v>
      </c>
    </row>
    <row r="22" ht="12.75">
      <c r="A22" s="67"/>
    </row>
    <row r="23" ht="12.75">
      <c r="A23" s="68" t="s">
        <v>105</v>
      </c>
    </row>
    <row r="24" ht="12.75">
      <c r="A24" s="74" t="s">
        <v>106</v>
      </c>
    </row>
    <row r="25" ht="12.75">
      <c r="A25" s="74" t="s">
        <v>107</v>
      </c>
    </row>
    <row r="26" ht="12.75">
      <c r="A26" s="74" t="s">
        <v>108</v>
      </c>
    </row>
    <row r="27" ht="12.75">
      <c r="A27" s="74" t="s">
        <v>109</v>
      </c>
    </row>
    <row r="28" ht="12.75">
      <c r="A28" s="74" t="s">
        <v>110</v>
      </c>
    </row>
    <row r="29" ht="12.75">
      <c r="A29" s="74" t="s">
        <v>111</v>
      </c>
    </row>
    <row r="30" ht="12.75">
      <c r="A30" s="74" t="s">
        <v>112</v>
      </c>
    </row>
    <row r="31" ht="12.75">
      <c r="A31" s="74"/>
    </row>
    <row r="32" ht="12.75">
      <c r="A32" s="75" t="s">
        <v>113</v>
      </c>
    </row>
    <row r="33" ht="12.75">
      <c r="A33" s="75" t="s">
        <v>114</v>
      </c>
    </row>
  </sheetData>
  <sheetProtection/>
  <hyperlinks>
    <hyperlink ref="A3" r:id="rId1" display="http://www.vertex42.com/ExcelTemplates/gradebook.html"/>
  </hyperlinks>
  <printOptions/>
  <pageMargins left="0.75" right="0.75" top="0.5" bottom="0.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Gradebook Template - Point System</dc:title>
  <dc:subject/>
  <dc:creator>www.vertex42.com</dc:creator>
  <cp:keywords/>
  <dc:description>(c) 2009 Vertex42 LLC. All Rights Reserved.</dc:description>
  <cp:lastModifiedBy>Vertex42</cp:lastModifiedBy>
  <cp:lastPrinted>2009-11-18T23:38:36Z</cp:lastPrinted>
  <dcterms:created xsi:type="dcterms:W3CDTF">2008-04-12T17:21:19Z</dcterms:created>
  <dcterms:modified xsi:type="dcterms:W3CDTF">2013-02-27T17:03:15Z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1.0.1</vt:lpwstr>
  </property>
</Properties>
</file>